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1E69AA36-D436-493F-9D8B-5ADFEE04BAE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H3-H2-air" sheetId="1" r:id="rId1"/>
    <sheet name="NH3-O2-N2" sheetId="2" r:id="rId2"/>
    <sheet name="NH3-O2-H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2" l="1"/>
  <c r="B111" i="2"/>
  <c r="G110" i="2"/>
  <c r="B110" i="2"/>
  <c r="G109" i="2"/>
  <c r="B109" i="2"/>
  <c r="G108" i="2"/>
  <c r="B108" i="2"/>
  <c r="G107" i="2"/>
  <c r="B107" i="2"/>
  <c r="G106" i="2"/>
  <c r="B106" i="2"/>
  <c r="G104" i="2"/>
  <c r="B104" i="2"/>
  <c r="G103" i="2"/>
  <c r="B103" i="2"/>
  <c r="G102" i="2"/>
  <c r="B102" i="2"/>
  <c r="G101" i="2"/>
  <c r="B101" i="2"/>
  <c r="G100" i="2"/>
  <c r="B100" i="2"/>
  <c r="G99" i="2"/>
  <c r="B99" i="2"/>
  <c r="G97" i="2"/>
  <c r="B97" i="2"/>
  <c r="G96" i="2"/>
  <c r="B96" i="2"/>
  <c r="G95" i="2"/>
  <c r="B95" i="2"/>
  <c r="G94" i="2"/>
  <c r="B94" i="2"/>
  <c r="G93" i="2"/>
  <c r="B93" i="2"/>
  <c r="G92" i="2"/>
  <c r="B92" i="2"/>
  <c r="G90" i="2"/>
  <c r="B90" i="2"/>
  <c r="G89" i="2"/>
  <c r="B89" i="2"/>
  <c r="G88" i="2"/>
  <c r="B88" i="2"/>
  <c r="G87" i="2"/>
  <c r="B87" i="2"/>
  <c r="G86" i="2"/>
  <c r="B86" i="2"/>
  <c r="G85" i="2"/>
  <c r="B85" i="2"/>
  <c r="G83" i="2"/>
  <c r="B83" i="2"/>
  <c r="G82" i="2"/>
  <c r="B82" i="2"/>
  <c r="G81" i="2"/>
  <c r="B81" i="2"/>
  <c r="G80" i="2"/>
  <c r="B80" i="2"/>
  <c r="B79" i="2"/>
  <c r="B78" i="2"/>
  <c r="G75" i="2"/>
  <c r="B75" i="2"/>
  <c r="G74" i="2"/>
  <c r="B74" i="2"/>
  <c r="G73" i="2"/>
  <c r="B73" i="2"/>
  <c r="G72" i="2"/>
  <c r="B72" i="2"/>
  <c r="G71" i="2"/>
  <c r="B71" i="2"/>
  <c r="G70" i="2"/>
  <c r="B70" i="2"/>
  <c r="G68" i="2"/>
  <c r="B68" i="2"/>
  <c r="G67" i="2"/>
  <c r="B67" i="2"/>
  <c r="G66" i="2"/>
  <c r="B66" i="2"/>
  <c r="G65" i="2"/>
  <c r="B65" i="2"/>
  <c r="G64" i="2"/>
  <c r="B64" i="2"/>
  <c r="G63" i="2"/>
  <c r="B63" i="2"/>
  <c r="G61" i="2"/>
  <c r="B61" i="2"/>
  <c r="G60" i="2"/>
  <c r="B60" i="2"/>
  <c r="G59" i="2"/>
  <c r="B59" i="2"/>
  <c r="G58" i="2"/>
  <c r="B58" i="2"/>
  <c r="G57" i="2"/>
  <c r="B57" i="2"/>
  <c r="G56" i="2"/>
  <c r="B56" i="2"/>
  <c r="B54" i="2"/>
  <c r="G53" i="2"/>
  <c r="B53" i="2"/>
  <c r="G52" i="2"/>
  <c r="B52" i="2"/>
  <c r="G51" i="2"/>
  <c r="B51" i="2"/>
  <c r="G50" i="2"/>
  <c r="B50" i="2"/>
  <c r="B49" i="2"/>
  <c r="B47" i="2"/>
  <c r="G46" i="2"/>
  <c r="B46" i="2"/>
  <c r="G45" i="2"/>
  <c r="B45" i="2"/>
  <c r="G44" i="2"/>
  <c r="B44" i="2"/>
  <c r="G43" i="2"/>
  <c r="B43" i="2"/>
  <c r="B42" i="2"/>
  <c r="G39" i="2"/>
  <c r="G38" i="2"/>
  <c r="G37" i="2"/>
  <c r="G36" i="2"/>
  <c r="G35" i="2"/>
  <c r="G34" i="2"/>
  <c r="G32" i="2"/>
  <c r="G31" i="2"/>
  <c r="G30" i="2"/>
  <c r="G29" i="2"/>
  <c r="G28" i="2"/>
  <c r="G27" i="2"/>
  <c r="G25" i="2"/>
  <c r="G24" i="2"/>
  <c r="G23" i="2"/>
  <c r="G22" i="2"/>
  <c r="G21" i="2"/>
  <c r="G20" i="2"/>
  <c r="G17" i="2"/>
  <c r="G16" i="2"/>
  <c r="G15" i="2"/>
  <c r="G14" i="2"/>
  <c r="G9" i="2"/>
  <c r="G8" i="2"/>
  <c r="G7" i="2"/>
</calcChain>
</file>

<file path=xl/sharedStrings.xml><?xml version="1.0" encoding="utf-8"?>
<sst xmlns="http://schemas.openxmlformats.org/spreadsheetml/2006/main" count="32" uniqueCount="29">
  <si>
    <t>Pinput (bar)</t>
  </si>
  <si>
    <t>Tinput(°C)</t>
  </si>
  <si>
    <t>%NH3 (mol.)</t>
  </si>
  <si>
    <t>Equivalence ratio</t>
  </si>
  <si>
    <t>standard deviation (3 runs)_Su (cm/s)</t>
  </si>
  <si>
    <t>Statistical Error (based on Student law)_Su (%)</t>
  </si>
  <si>
    <t>Error due to contour and interpolation to get Su_moy (%)</t>
  </si>
  <si>
    <t>Taverage_measured (°C)</t>
  </si>
  <si>
    <t>Pmeasured (bar)</t>
  </si>
  <si>
    <t>Su (cm/s)</t>
  </si>
  <si>
    <t>LFS</t>
  </si>
  <si>
    <t>Tin(K)</t>
  </si>
  <si>
    <t>%O2</t>
  </si>
  <si>
    <t>Equivalence Ratio</t>
  </si>
  <si>
    <t>SL° (cm/s)</t>
  </si>
  <si>
    <t>Standard deviation (cm/s)</t>
  </si>
  <si>
    <t>NH3/O2/N2 experimental laminar flame speed at varying O2 content 21 - 30 % , T = 298, 323 and 373 K at 1 bar</t>
  </si>
  <si>
    <t>P = 1 bar  T=25°C (298 K)</t>
  </si>
  <si>
    <t>P = 1Bar  T=50°C (323 K)</t>
  </si>
  <si>
    <t>P = 1Bar  T=100°C (373 K)</t>
  </si>
  <si>
    <t>phi</t>
  </si>
  <si>
    <t>with 27 % O2</t>
  </si>
  <si>
    <t>SL(cm/s)</t>
  </si>
  <si>
    <t>standard deviation (cm/s)</t>
  </si>
  <si>
    <t>with 30 % O2</t>
  </si>
  <si>
    <t>Laminar flame speed of NH3/O2/He at 1 bar and 298 K with O2 content 27 % and 30 % on oxidizer stream</t>
  </si>
  <si>
    <t>NH3/H2/air experimental laminar flame speed data at 200 °C (473 K), H2 = 0 - 30 %  (in fuel stream), P = 1 - 10 bar</t>
  </si>
  <si>
    <t>Statistical error (student Law) (cm/s)</t>
  </si>
  <si>
    <r>
      <t xml:space="preserve">An experimental and modeling study of </t>
    </r>
    <r>
      <rPr>
        <b/>
        <sz val="12"/>
        <color theme="1"/>
        <rFont val="Times New Roman"/>
        <family val="1"/>
      </rPr>
      <t xml:space="preserve">ammonia with enriched oxygen content and ammonia/hydrogen </t>
    </r>
    <r>
      <rPr>
        <b/>
        <sz val="12"/>
        <rFont val="Times New Roman"/>
        <family val="1"/>
      </rPr>
      <t>laminar flame speed</t>
    </r>
    <r>
      <rPr>
        <b/>
        <sz val="12"/>
        <color theme="1"/>
        <rFont val="Times New Roman"/>
        <family val="1"/>
      </rPr>
      <t xml:space="preserve"> at elevated pressure and temperature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</si>
</sst>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B2B2B2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7">
    <xf numFmtId="0" fontId="0" fillId="0" borderId="0" xfId="0"/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2" fillId="2" borderId="1" xfId="1" applyFont="1" applyAlignment="1">
      <alignment horizontal="center" wrapText="1"/>
    </xf>
    <xf numFmtId="2" fontId="0" fillId="2" borderId="1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57150</xdr:rowOff>
    </xdr:from>
    <xdr:to>
      <xdr:col>8</xdr:col>
      <xdr:colOff>1752600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0" y="257175"/>
          <a:ext cx="111633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Krishna Prasad Shrestha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Charles Lhuillier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2,3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Amanda Alves Barbosa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Pierre Brequigny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Francesco Contino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Christine Mounaïm-Rousselle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Lars Seidel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4*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Fabian Mauss</a:t>
          </a:r>
          <a:r>
            <a:rPr lang="en-US" sz="12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Procceding of the Combustion Institute 38, 2020, </a:t>
          </a:r>
          <a:r>
            <a:rPr lang="en-US" sz="1200" b="1" i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https://doi.org/10.1016/j.proci.2020.06.197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Corresponding author: Lars Seidel, e-mail: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lars.seidel@logesoft.com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Krishna Prasad Shrestha, e-mail: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shrestha@b-tu.de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ORCID: 0000-0001-5672-7354 </a:t>
          </a:r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>
      <selection activeCell="I2" sqref="I2"/>
    </sheetView>
  </sheetViews>
  <sheetFormatPr defaultColWidth="8.85546875" defaultRowHeight="15" x14ac:dyDescent="0.25"/>
  <cols>
    <col min="2" max="2" width="15.7109375" style="3" customWidth="1"/>
    <col min="3" max="3" width="19.28515625" style="3" customWidth="1"/>
    <col min="4" max="4" width="17.5703125" style="3" customWidth="1"/>
    <col min="5" max="5" width="22.7109375" style="3" customWidth="1"/>
    <col min="6" max="6" width="25.28515625" style="2" customWidth="1"/>
    <col min="7" max="7" width="19.85546875" style="2" customWidth="1"/>
    <col min="8" max="8" width="20.42578125" style="2" customWidth="1"/>
    <col min="9" max="9" width="37" style="2" customWidth="1"/>
    <col min="10" max="10" width="46.140625" style="2" customWidth="1"/>
    <col min="11" max="11" width="56.42578125" style="2" customWidth="1"/>
    <col min="12" max="12" width="31.7109375" customWidth="1"/>
    <col min="13" max="13" width="22.5703125" customWidth="1"/>
  </cols>
  <sheetData>
    <row r="1" spans="1:11" ht="15.75" x14ac:dyDescent="0.25">
      <c r="B1" s="31" t="s">
        <v>28</v>
      </c>
    </row>
    <row r="8" spans="1:11" ht="15.75" x14ac:dyDescent="0.25">
      <c r="A8" s="32" t="s">
        <v>26</v>
      </c>
      <c r="B8" s="32"/>
      <c r="C8" s="32"/>
      <c r="D8" s="32"/>
      <c r="E8" s="32"/>
      <c r="F8" s="32"/>
      <c r="G8" s="32"/>
      <c r="H8" s="2" t="s">
        <v>10</v>
      </c>
    </row>
    <row r="9" spans="1:11" x14ac:dyDescent="0.25">
      <c r="B9" s="4" t="s">
        <v>0</v>
      </c>
      <c r="C9" s="4" t="s">
        <v>1</v>
      </c>
      <c r="D9" s="4" t="s">
        <v>2</v>
      </c>
      <c r="E9" s="4" t="s">
        <v>3</v>
      </c>
      <c r="F9" s="30" t="s">
        <v>7</v>
      </c>
      <c r="G9" s="30" t="s">
        <v>8</v>
      </c>
      <c r="H9" s="30" t="s">
        <v>9</v>
      </c>
      <c r="I9" s="30" t="s">
        <v>4</v>
      </c>
      <c r="J9" s="30" t="s">
        <v>5</v>
      </c>
      <c r="K9" s="30" t="s">
        <v>6</v>
      </c>
    </row>
    <row r="10" spans="1:11" x14ac:dyDescent="0.25">
      <c r="B10" s="3">
        <v>1</v>
      </c>
      <c r="C10" s="3">
        <v>200</v>
      </c>
      <c r="D10" s="3">
        <v>70</v>
      </c>
      <c r="E10" s="3">
        <v>0.8</v>
      </c>
      <c r="F10" s="2">
        <v>202.29999999999998</v>
      </c>
      <c r="G10" s="2">
        <v>1.0533333333333335</v>
      </c>
      <c r="H10" s="2">
        <v>36.486654691526454</v>
      </c>
      <c r="I10" s="2">
        <v>0.59613092793455857</v>
      </c>
      <c r="J10" s="2">
        <v>4.0589932235546531</v>
      </c>
      <c r="K10" s="2">
        <v>1.7666666666666666</v>
      </c>
    </row>
    <row r="11" spans="1:11" x14ac:dyDescent="0.25">
      <c r="B11" s="3">
        <v>1</v>
      </c>
      <c r="C11" s="3">
        <v>200</v>
      </c>
      <c r="D11" s="3">
        <v>70</v>
      </c>
      <c r="E11" s="3">
        <v>0.9</v>
      </c>
      <c r="F11" s="2">
        <v>202.79999999999998</v>
      </c>
      <c r="G11" s="2">
        <v>1.0633333333333332</v>
      </c>
      <c r="H11" s="2">
        <v>40.746559631619341</v>
      </c>
      <c r="I11" s="2">
        <v>0.57205332304537526</v>
      </c>
      <c r="J11" s="2">
        <v>3.4878378456690897</v>
      </c>
      <c r="K11" s="2">
        <v>1.1333333333333333</v>
      </c>
    </row>
    <row r="12" spans="1:11" x14ac:dyDescent="0.25">
      <c r="B12" s="3">
        <v>1</v>
      </c>
      <c r="C12" s="3">
        <v>200</v>
      </c>
      <c r="D12" s="3">
        <v>70</v>
      </c>
      <c r="E12" s="3">
        <v>1</v>
      </c>
      <c r="F12" s="2">
        <v>202.47</v>
      </c>
      <c r="G12" s="2">
        <v>1.05</v>
      </c>
      <c r="H12" s="2">
        <v>49.00568219944082</v>
      </c>
      <c r="I12" s="2">
        <v>0.56390755132904491</v>
      </c>
      <c r="J12" s="2">
        <v>2.8587237496809546</v>
      </c>
      <c r="K12" s="2">
        <v>0.21333333333333335</v>
      </c>
    </row>
    <row r="13" spans="1:11" x14ac:dyDescent="0.25">
      <c r="B13" s="3">
        <v>1</v>
      </c>
      <c r="C13" s="3">
        <v>200</v>
      </c>
      <c r="D13" s="3">
        <v>70</v>
      </c>
      <c r="E13" s="3">
        <v>1.1000000000000001</v>
      </c>
      <c r="F13" s="2">
        <v>202.8</v>
      </c>
      <c r="G13" s="2">
        <v>1.05</v>
      </c>
      <c r="H13" s="2">
        <v>50.009566310496552</v>
      </c>
      <c r="I13" s="2">
        <v>0.36180298100195507</v>
      </c>
      <c r="J13" s="2">
        <v>1.7973380612973733</v>
      </c>
      <c r="K13" s="2">
        <v>0.83333333333333337</v>
      </c>
    </row>
    <row r="14" spans="1:11" x14ac:dyDescent="0.25">
      <c r="B14" s="3">
        <v>1</v>
      </c>
      <c r="C14" s="3">
        <v>200</v>
      </c>
      <c r="D14" s="3">
        <v>70</v>
      </c>
      <c r="E14" s="3">
        <v>1.2</v>
      </c>
      <c r="F14" s="2">
        <v>202.73333333333301</v>
      </c>
      <c r="G14" s="2">
        <v>1.0433333333333332</v>
      </c>
      <c r="H14" s="2">
        <v>46.841517877006204</v>
      </c>
      <c r="I14" s="2">
        <v>0.97082103161299538</v>
      </c>
      <c r="J14" s="2">
        <v>5.1489530903173755</v>
      </c>
      <c r="K14" s="2">
        <v>1</v>
      </c>
    </row>
    <row r="15" spans="1:11" x14ac:dyDescent="0.25">
      <c r="B15" s="3">
        <v>1</v>
      </c>
      <c r="C15" s="3">
        <v>200</v>
      </c>
      <c r="D15" s="3">
        <v>70</v>
      </c>
      <c r="E15" s="3">
        <v>1.3</v>
      </c>
      <c r="F15" s="2">
        <v>202.86666666666667</v>
      </c>
      <c r="G15" s="2">
        <v>1.0466666666666666</v>
      </c>
      <c r="H15" s="2">
        <v>40.816162778224715</v>
      </c>
      <c r="I15" s="2">
        <v>0.62391769808195763</v>
      </c>
      <c r="J15" s="2">
        <v>3.7975705472755705</v>
      </c>
      <c r="K15" s="2">
        <v>1.0666666666666667</v>
      </c>
    </row>
    <row r="16" spans="1:11" x14ac:dyDescent="0.25">
      <c r="B16" s="3">
        <v>1</v>
      </c>
      <c r="C16" s="3">
        <v>200</v>
      </c>
      <c r="D16" s="3">
        <v>70</v>
      </c>
      <c r="E16" s="3">
        <v>1.4</v>
      </c>
      <c r="F16" s="2">
        <v>202.76666666666665</v>
      </c>
      <c r="G16" s="2">
        <v>1.0533333333333335</v>
      </c>
      <c r="H16" s="2">
        <v>36.576975108225113</v>
      </c>
      <c r="I16" s="2">
        <v>8.5445505269377983E-2</v>
      </c>
      <c r="J16" s="2">
        <v>0.58035289370454757</v>
      </c>
      <c r="K16" s="2">
        <v>1.4666666666666668</v>
      </c>
    </row>
    <row r="17" spans="2:11" x14ac:dyDescent="0.25">
      <c r="B17" s="3">
        <v>1</v>
      </c>
      <c r="C17" s="3">
        <v>200</v>
      </c>
      <c r="D17" s="3">
        <v>80</v>
      </c>
      <c r="E17" s="3">
        <v>0.8</v>
      </c>
      <c r="F17" s="2">
        <v>202.56666666666669</v>
      </c>
      <c r="G17" s="2">
        <v>1.0466666666666666</v>
      </c>
      <c r="H17" s="2">
        <v>22.521533602150537</v>
      </c>
      <c r="I17" s="2">
        <v>0.16634010614003647</v>
      </c>
      <c r="J17" s="2">
        <v>1.8348887272078542</v>
      </c>
      <c r="K17" s="2">
        <v>1.7666666666666666</v>
      </c>
    </row>
    <row r="18" spans="2:11" x14ac:dyDescent="0.25">
      <c r="B18" s="3">
        <v>1</v>
      </c>
      <c r="C18" s="3">
        <v>200</v>
      </c>
      <c r="D18" s="3">
        <v>80</v>
      </c>
      <c r="E18" s="3">
        <v>0.9</v>
      </c>
      <c r="F18" s="2">
        <v>202.4</v>
      </c>
      <c r="G18" s="2">
        <v>1.0433333333333332</v>
      </c>
      <c r="H18" s="2">
        <v>28.036348281242141</v>
      </c>
      <c r="I18" s="2">
        <v>1.3241037607335215</v>
      </c>
      <c r="J18" s="2">
        <v>11.7330599961739</v>
      </c>
      <c r="K18" s="2">
        <v>0.96666666666666667</v>
      </c>
    </row>
    <row r="19" spans="2:11" x14ac:dyDescent="0.25">
      <c r="B19" s="3">
        <v>1</v>
      </c>
      <c r="C19" s="3">
        <v>200</v>
      </c>
      <c r="D19" s="3">
        <v>80</v>
      </c>
      <c r="E19" s="3">
        <v>1</v>
      </c>
      <c r="F19" s="2">
        <v>202.83333333333334</v>
      </c>
      <c r="G19" s="2">
        <v>1.06</v>
      </c>
      <c r="H19" s="2">
        <v>32.231935713559153</v>
      </c>
      <c r="I19" s="2">
        <v>0.27601587151099616</v>
      </c>
      <c r="J19" s="2">
        <v>2.1274452201450158</v>
      </c>
      <c r="K19" s="2">
        <v>0.33333333333333331</v>
      </c>
    </row>
    <row r="20" spans="2:11" x14ac:dyDescent="0.25">
      <c r="B20" s="3">
        <v>1</v>
      </c>
      <c r="C20" s="3">
        <v>200</v>
      </c>
      <c r="D20" s="3">
        <v>80</v>
      </c>
      <c r="E20" s="3">
        <v>1.1000000000000001</v>
      </c>
      <c r="F20" s="2">
        <v>202.83333333333334</v>
      </c>
      <c r="G20" s="2">
        <v>1.0533333333333335</v>
      </c>
      <c r="H20" s="2">
        <v>35.597146321413881</v>
      </c>
      <c r="I20" s="2">
        <v>0.22133000376942757</v>
      </c>
      <c r="J20" s="2">
        <v>1.5446704071384501</v>
      </c>
      <c r="K20" s="2">
        <v>1.1333333333333335</v>
      </c>
    </row>
    <row r="21" spans="2:11" x14ac:dyDescent="0.25">
      <c r="B21" s="3">
        <v>1</v>
      </c>
      <c r="C21" s="3">
        <v>200</v>
      </c>
      <c r="D21" s="3">
        <v>80</v>
      </c>
      <c r="E21" s="3">
        <v>1.2</v>
      </c>
      <c r="F21" s="2">
        <v>202.9</v>
      </c>
      <c r="G21" s="2">
        <v>1.0533333333333335</v>
      </c>
      <c r="H21" s="2">
        <v>33.49464088197147</v>
      </c>
      <c r="I21" s="2">
        <v>0.29211557543633054</v>
      </c>
      <c r="J21" s="2">
        <v>2.1666567134127419</v>
      </c>
      <c r="K21" s="2">
        <v>1.1333333333333333</v>
      </c>
    </row>
    <row r="22" spans="2:11" x14ac:dyDescent="0.25">
      <c r="B22" s="3">
        <v>1</v>
      </c>
      <c r="C22" s="3">
        <v>200</v>
      </c>
      <c r="D22" s="3">
        <v>80</v>
      </c>
      <c r="E22" s="3">
        <v>1.3</v>
      </c>
      <c r="F22" s="2">
        <v>202.93333333333331</v>
      </c>
      <c r="G22" s="2">
        <v>1.0533333333333335</v>
      </c>
      <c r="H22" s="2">
        <v>30.542450764718211</v>
      </c>
      <c r="I22" s="2">
        <v>0.88349661765702181</v>
      </c>
      <c r="J22" s="2">
        <v>7.1864056394090454</v>
      </c>
      <c r="K22" s="2">
        <v>1.4333333333333333</v>
      </c>
    </row>
    <row r="23" spans="2:11" x14ac:dyDescent="0.25">
      <c r="B23" s="3">
        <v>1</v>
      </c>
      <c r="C23" s="3">
        <v>200</v>
      </c>
      <c r="D23" s="3">
        <v>80</v>
      </c>
      <c r="E23" s="3">
        <v>1.4</v>
      </c>
      <c r="F23" s="2">
        <v>202.96666666666667</v>
      </c>
      <c r="G23" s="2">
        <v>1.06</v>
      </c>
      <c r="H23" s="2">
        <v>27.270597631884975</v>
      </c>
      <c r="I23" s="2">
        <v>0.17544932924754925</v>
      </c>
      <c r="J23" s="2">
        <v>1.5983348739108414</v>
      </c>
      <c r="K23" s="2">
        <v>1.7</v>
      </c>
    </row>
    <row r="24" spans="2:11" x14ac:dyDescent="0.25">
      <c r="B24" s="3">
        <v>1</v>
      </c>
      <c r="C24" s="3">
        <v>200</v>
      </c>
      <c r="D24" s="3">
        <v>90</v>
      </c>
      <c r="E24" s="3">
        <v>0.8</v>
      </c>
      <c r="F24" s="2">
        <v>200.7</v>
      </c>
      <c r="G24" s="2">
        <v>1</v>
      </c>
      <c r="H24" s="2">
        <v>15.782251038444544</v>
      </c>
      <c r="I24" s="2">
        <v>0.45683274671209456</v>
      </c>
      <c r="J24" s="2">
        <v>26.014700661493531</v>
      </c>
      <c r="K24" s="2">
        <v>1.65</v>
      </c>
    </row>
    <row r="25" spans="2:11" x14ac:dyDescent="0.25">
      <c r="B25" s="3">
        <v>1</v>
      </c>
      <c r="C25" s="3">
        <v>200</v>
      </c>
      <c r="D25" s="3">
        <v>90</v>
      </c>
      <c r="E25" s="3">
        <v>0.9</v>
      </c>
      <c r="F25" s="2">
        <v>201.5333333333333</v>
      </c>
      <c r="G25" s="2">
        <v>1.02</v>
      </c>
      <c r="H25" s="2">
        <v>20.044871263940518</v>
      </c>
      <c r="I25" s="2">
        <v>1.1909212268145151</v>
      </c>
      <c r="J25" s="2">
        <v>6.2360015749198929</v>
      </c>
      <c r="K25" s="2">
        <v>0.55000000000000004</v>
      </c>
    </row>
    <row r="26" spans="2:11" x14ac:dyDescent="0.25">
      <c r="B26" s="3">
        <v>1</v>
      </c>
      <c r="C26" s="3">
        <v>200</v>
      </c>
      <c r="D26" s="3">
        <v>90</v>
      </c>
      <c r="E26" s="3">
        <v>1</v>
      </c>
      <c r="F26" s="2">
        <v>202.4666666666667</v>
      </c>
      <c r="G26" s="2">
        <v>1.0066666666666666</v>
      </c>
      <c r="H26" s="2">
        <v>24.118897559023615</v>
      </c>
      <c r="I26" s="2">
        <v>0.85248635928863392</v>
      </c>
      <c r="J26" s="2">
        <v>8.780933826979707</v>
      </c>
      <c r="K26" s="2">
        <v>0.8666666666666667</v>
      </c>
    </row>
    <row r="27" spans="2:11" x14ac:dyDescent="0.25">
      <c r="B27" s="3">
        <v>1</v>
      </c>
      <c r="C27" s="3">
        <v>200</v>
      </c>
      <c r="D27" s="3">
        <v>90</v>
      </c>
      <c r="E27" s="3">
        <v>1.1000000000000001</v>
      </c>
      <c r="F27" s="2">
        <v>202.73333333333335</v>
      </c>
      <c r="G27" s="2">
        <v>1</v>
      </c>
      <c r="H27" s="2">
        <v>25.084355131698459</v>
      </c>
      <c r="I27" s="2">
        <v>0.32156118622596158</v>
      </c>
      <c r="J27" s="2">
        <v>3.1847210624334661</v>
      </c>
      <c r="K27" s="2">
        <v>1.5</v>
      </c>
    </row>
    <row r="28" spans="2:11" x14ac:dyDescent="0.25">
      <c r="B28" s="3">
        <v>1</v>
      </c>
      <c r="C28" s="3">
        <v>200</v>
      </c>
      <c r="D28" s="3">
        <v>90</v>
      </c>
      <c r="E28" s="3">
        <v>1.2</v>
      </c>
      <c r="F28" s="2">
        <v>202.66666666666666</v>
      </c>
      <c r="G28" s="2">
        <v>1.0066666666666666</v>
      </c>
      <c r="H28" s="2">
        <v>24.807926106870227</v>
      </c>
      <c r="I28" s="2">
        <v>0.15024061869647373</v>
      </c>
      <c r="J28" s="2">
        <v>1.5045534554634306</v>
      </c>
      <c r="K28" s="2">
        <v>1.7</v>
      </c>
    </row>
    <row r="29" spans="2:11" x14ac:dyDescent="0.25">
      <c r="B29" s="3">
        <v>1</v>
      </c>
      <c r="C29" s="3">
        <v>200</v>
      </c>
      <c r="D29" s="3">
        <v>90</v>
      </c>
      <c r="E29" s="3">
        <v>1.3</v>
      </c>
      <c r="F29" s="2">
        <v>202.19999999999996</v>
      </c>
      <c r="G29" s="2">
        <v>1</v>
      </c>
      <c r="H29" s="2">
        <v>22.585551023549328</v>
      </c>
      <c r="I29" s="2">
        <v>0.31319237264469441</v>
      </c>
      <c r="J29" s="2">
        <v>3.4450156965630758</v>
      </c>
      <c r="K29" s="2">
        <v>1.6666666666666667</v>
      </c>
    </row>
    <row r="30" spans="2:11" x14ac:dyDescent="0.25">
      <c r="B30" s="3">
        <v>1</v>
      </c>
      <c r="C30" s="3">
        <v>200</v>
      </c>
      <c r="D30" s="3">
        <v>90</v>
      </c>
      <c r="E30" s="3">
        <v>1.4</v>
      </c>
      <c r="F30" s="2">
        <v>202.46666666666667</v>
      </c>
      <c r="G30" s="2">
        <v>0.9966666666666667</v>
      </c>
      <c r="H30" s="2">
        <v>19.293707514869411</v>
      </c>
      <c r="I30" s="2">
        <v>0.32304299076756093</v>
      </c>
      <c r="J30" s="2">
        <v>4.1596362144303232</v>
      </c>
      <c r="K30" s="2">
        <v>2.0666666666666664</v>
      </c>
    </row>
    <row r="31" spans="2:11" x14ac:dyDescent="0.25">
      <c r="B31" s="3">
        <v>1</v>
      </c>
      <c r="C31" s="3">
        <v>200</v>
      </c>
      <c r="D31" s="3">
        <v>95</v>
      </c>
      <c r="E31" s="3">
        <v>0.8</v>
      </c>
      <c r="F31" s="2">
        <v>201.06666666666669</v>
      </c>
      <c r="G31" s="2">
        <v>1</v>
      </c>
      <c r="H31" s="2">
        <v>13.610804984879524</v>
      </c>
      <c r="I31" s="2">
        <v>0.7225649669662445</v>
      </c>
      <c r="J31" s="2">
        <v>13.188755238386422</v>
      </c>
      <c r="K31" s="2">
        <v>0.83333333333333337</v>
      </c>
    </row>
    <row r="32" spans="2:11" x14ac:dyDescent="0.25">
      <c r="B32" s="3">
        <v>1</v>
      </c>
      <c r="C32" s="3">
        <v>200</v>
      </c>
      <c r="D32" s="3">
        <v>95</v>
      </c>
      <c r="E32" s="3">
        <v>0.9</v>
      </c>
      <c r="F32" s="2">
        <v>202.19999999999996</v>
      </c>
      <c r="G32" s="2">
        <v>1</v>
      </c>
      <c r="H32" s="2">
        <v>17.188110245054617</v>
      </c>
      <c r="I32" s="2">
        <v>0.62581382316834477</v>
      </c>
      <c r="J32" s="2">
        <v>9.0453992325370205</v>
      </c>
      <c r="K32" s="2">
        <v>0.66666666666666663</v>
      </c>
    </row>
    <row r="33" spans="2:11" x14ac:dyDescent="0.25">
      <c r="B33" s="3">
        <v>1</v>
      </c>
      <c r="C33" s="3">
        <v>200</v>
      </c>
      <c r="D33" s="3">
        <v>95</v>
      </c>
      <c r="E33" s="3">
        <v>1</v>
      </c>
      <c r="F33" s="2">
        <v>202.13333333333333</v>
      </c>
      <c r="G33" s="2">
        <v>0.98999999999999988</v>
      </c>
      <c r="H33" s="2">
        <v>20.474923547218498</v>
      </c>
      <c r="I33" s="2">
        <v>0.43151174049366914</v>
      </c>
      <c r="J33" s="2">
        <v>5.2357758590702872</v>
      </c>
      <c r="K33" s="2">
        <v>1.6333333333333335</v>
      </c>
    </row>
    <row r="34" spans="2:11" x14ac:dyDescent="0.25">
      <c r="B34" s="3">
        <v>1</v>
      </c>
      <c r="C34" s="3">
        <v>200</v>
      </c>
      <c r="D34" s="3">
        <v>95</v>
      </c>
      <c r="E34" s="3">
        <v>1.1000000000000001</v>
      </c>
      <c r="F34" s="2">
        <v>202</v>
      </c>
      <c r="G34" s="2">
        <v>1</v>
      </c>
      <c r="H34" s="2">
        <v>21.343228775826709</v>
      </c>
      <c r="I34" s="2">
        <v>7.6325037314935076E-2</v>
      </c>
      <c r="J34" s="2">
        <v>0.88841856330532742</v>
      </c>
      <c r="K34" s="2">
        <v>3.5</v>
      </c>
    </row>
    <row r="35" spans="2:11" x14ac:dyDescent="0.25">
      <c r="B35" s="3">
        <v>1</v>
      </c>
      <c r="C35" s="3">
        <v>200</v>
      </c>
      <c r="D35" s="3">
        <v>95</v>
      </c>
      <c r="E35" s="3">
        <v>1.2</v>
      </c>
      <c r="F35" s="2">
        <v>202.23333333333335</v>
      </c>
      <c r="G35" s="2">
        <v>1</v>
      </c>
      <c r="H35" s="2">
        <v>21.172967624810894</v>
      </c>
      <c r="I35" s="2">
        <v>0.1870613755950753</v>
      </c>
      <c r="J35" s="2">
        <v>2.1948917644767252</v>
      </c>
      <c r="K35" s="2">
        <v>1.9666666666666666</v>
      </c>
    </row>
    <row r="36" spans="2:11" x14ac:dyDescent="0.25">
      <c r="B36" s="3">
        <v>1</v>
      </c>
      <c r="C36" s="3">
        <v>200</v>
      </c>
      <c r="D36" s="3">
        <v>95</v>
      </c>
      <c r="E36" s="3">
        <v>1.3</v>
      </c>
      <c r="F36" s="2">
        <v>202.0333333333333</v>
      </c>
      <c r="G36" s="2">
        <v>1.0033333333333332</v>
      </c>
      <c r="H36" s="2">
        <v>19.258549420731711</v>
      </c>
      <c r="I36" s="2">
        <v>0.25689686522183131</v>
      </c>
      <c r="J36" s="2">
        <v>3.3139499965763295</v>
      </c>
      <c r="K36" s="2">
        <v>1.7333333333333332</v>
      </c>
    </row>
    <row r="37" spans="2:11" x14ac:dyDescent="0.25">
      <c r="B37" s="3">
        <v>1</v>
      </c>
      <c r="C37" s="3">
        <v>200</v>
      </c>
      <c r="D37" s="3">
        <v>95</v>
      </c>
      <c r="E37" s="3">
        <v>1.4</v>
      </c>
      <c r="F37" s="2">
        <v>202.06</v>
      </c>
      <c r="G37" s="2">
        <v>0.99400000000000011</v>
      </c>
      <c r="H37" s="2">
        <v>16.443249562413634</v>
      </c>
      <c r="I37" s="2">
        <v>0.77793091089774824</v>
      </c>
      <c r="J37" s="2">
        <v>5.8733764808342004</v>
      </c>
      <c r="K37" s="2">
        <v>1.86</v>
      </c>
    </row>
    <row r="38" spans="2:11" x14ac:dyDescent="0.25">
      <c r="B38" s="3">
        <v>1</v>
      </c>
      <c r="C38" s="3">
        <v>200</v>
      </c>
      <c r="D38" s="3">
        <v>100</v>
      </c>
      <c r="E38" s="3">
        <v>0.8</v>
      </c>
      <c r="F38" s="2">
        <v>201.56666666666669</v>
      </c>
      <c r="G38" s="2">
        <v>0.995</v>
      </c>
      <c r="H38" s="2">
        <v>10.799430827395668</v>
      </c>
      <c r="I38" s="2">
        <v>0.86509019428266698</v>
      </c>
      <c r="J38" s="2">
        <v>8.4078890813004428</v>
      </c>
      <c r="K38" s="2">
        <v>1.0666666666666667</v>
      </c>
    </row>
    <row r="39" spans="2:11" x14ac:dyDescent="0.25">
      <c r="B39" s="3">
        <v>1</v>
      </c>
      <c r="C39" s="3">
        <v>200</v>
      </c>
      <c r="D39" s="3">
        <v>100</v>
      </c>
      <c r="E39" s="3">
        <v>0.9</v>
      </c>
      <c r="F39" s="2">
        <v>199.23333333333329</v>
      </c>
      <c r="G39" s="2">
        <v>0.9933333333333334</v>
      </c>
      <c r="H39" s="2">
        <v>12.911488155965989</v>
      </c>
      <c r="I39" s="2">
        <v>0.23398411007664699</v>
      </c>
      <c r="J39" s="2">
        <v>1.9021138840693457</v>
      </c>
      <c r="K39" s="2">
        <v>1.0333333333333332</v>
      </c>
    </row>
    <row r="40" spans="2:11" x14ac:dyDescent="0.25">
      <c r="B40" s="3">
        <v>1</v>
      </c>
      <c r="C40" s="3">
        <v>200</v>
      </c>
      <c r="D40" s="3">
        <v>100</v>
      </c>
      <c r="E40" s="3">
        <v>1</v>
      </c>
      <c r="F40" s="2">
        <v>202.3</v>
      </c>
      <c r="G40" s="2">
        <v>1.0016666666666667</v>
      </c>
      <c r="H40" s="2">
        <v>16.079991172994536</v>
      </c>
      <c r="I40" s="2">
        <v>0.55295921366687018</v>
      </c>
      <c r="J40" s="2">
        <v>3.6093894477695017</v>
      </c>
      <c r="K40" s="2">
        <v>1.2</v>
      </c>
    </row>
    <row r="41" spans="2:11" x14ac:dyDescent="0.25">
      <c r="B41" s="3">
        <v>1</v>
      </c>
      <c r="C41" s="3">
        <v>200</v>
      </c>
      <c r="D41" s="3">
        <v>100</v>
      </c>
      <c r="E41" s="3">
        <v>1.1000000000000001</v>
      </c>
      <c r="F41" s="2">
        <v>202.6</v>
      </c>
      <c r="G41" s="2">
        <v>0.9966666666666667</v>
      </c>
      <c r="H41" s="2">
        <v>17.940298838940159</v>
      </c>
      <c r="I41" s="2">
        <v>0.17025723200891041</v>
      </c>
      <c r="J41" s="2">
        <v>2.3576895263581394</v>
      </c>
      <c r="K41" s="2">
        <v>2.4</v>
      </c>
    </row>
    <row r="42" spans="2:11" x14ac:dyDescent="0.25">
      <c r="B42" s="3">
        <v>1</v>
      </c>
      <c r="C42" s="3">
        <v>200</v>
      </c>
      <c r="D42" s="3">
        <v>100</v>
      </c>
      <c r="E42" s="3">
        <v>1.2</v>
      </c>
      <c r="F42" s="2">
        <v>202.03333333333333</v>
      </c>
      <c r="G42" s="2">
        <v>0.99333333333333329</v>
      </c>
      <c r="H42" s="2">
        <v>17.729496501749125</v>
      </c>
      <c r="I42" s="2">
        <v>9.72372156962788E-2</v>
      </c>
      <c r="J42" s="2">
        <v>1.3625323776192635</v>
      </c>
      <c r="K42" s="2">
        <v>2.2666666666666666</v>
      </c>
    </row>
    <row r="43" spans="2:11" x14ac:dyDescent="0.25">
      <c r="B43" s="3">
        <v>1</v>
      </c>
      <c r="C43" s="3">
        <v>200</v>
      </c>
      <c r="D43" s="3">
        <v>100</v>
      </c>
      <c r="E43" s="3">
        <v>1.3</v>
      </c>
      <c r="F43" s="2">
        <v>203.36666666666665</v>
      </c>
      <c r="G43" s="2">
        <v>0.98499999999999999</v>
      </c>
      <c r="H43" s="2">
        <v>16.395020106860226</v>
      </c>
      <c r="I43" s="2">
        <v>0.57276536724481675</v>
      </c>
      <c r="J43" s="2">
        <v>3.6668339858149466</v>
      </c>
      <c r="K43" s="2">
        <v>1.9666666666666668</v>
      </c>
    </row>
    <row r="44" spans="2:11" x14ac:dyDescent="0.25">
      <c r="B44" s="3">
        <v>1</v>
      </c>
      <c r="C44" s="3">
        <v>200</v>
      </c>
      <c r="D44" s="3">
        <v>100</v>
      </c>
      <c r="E44" s="3">
        <v>1.4</v>
      </c>
      <c r="F44" s="2">
        <v>203.43333333333331</v>
      </c>
      <c r="G44" s="2">
        <v>0.98666666666666669</v>
      </c>
      <c r="H44" s="2">
        <v>12.48167361956963</v>
      </c>
      <c r="I44" s="2">
        <v>5.9491493106586787E-2</v>
      </c>
      <c r="J44" s="2">
        <v>1.1841119540503704</v>
      </c>
      <c r="K44" s="2">
        <v>2.5666666666666664</v>
      </c>
    </row>
    <row r="45" spans="2:11" x14ac:dyDescent="0.25">
      <c r="B45" s="3">
        <v>3</v>
      </c>
      <c r="C45" s="3">
        <v>200</v>
      </c>
      <c r="D45" s="3">
        <v>70</v>
      </c>
      <c r="E45" s="3">
        <v>1.1000000000000001</v>
      </c>
      <c r="F45" s="2">
        <v>197.33333333333334</v>
      </c>
      <c r="G45" s="2">
        <v>2.936666666666667</v>
      </c>
      <c r="H45" s="2">
        <v>31.484080666282537</v>
      </c>
      <c r="I45" s="2">
        <v>0.20086420784660991</v>
      </c>
      <c r="J45" s="2">
        <v>1.584974424145313</v>
      </c>
      <c r="K45" s="2">
        <v>0.76666666666666661</v>
      </c>
    </row>
    <row r="46" spans="2:11" x14ac:dyDescent="0.25">
      <c r="B46" s="3">
        <v>3</v>
      </c>
      <c r="C46" s="3">
        <v>200</v>
      </c>
      <c r="D46" s="3">
        <v>80</v>
      </c>
      <c r="E46" s="3">
        <v>1.1000000000000001</v>
      </c>
      <c r="F46" s="2">
        <v>196.44666666666663</v>
      </c>
      <c r="G46" s="2">
        <v>2.9233333333333333</v>
      </c>
      <c r="H46" s="2">
        <v>24.502836347444852</v>
      </c>
      <c r="I46" s="2">
        <v>0.34823701939497526</v>
      </c>
      <c r="J46" s="2">
        <v>3.5307689304534615</v>
      </c>
      <c r="K46" s="2">
        <v>0.46666666666666662</v>
      </c>
    </row>
    <row r="47" spans="2:11" x14ac:dyDescent="0.25">
      <c r="B47" s="3">
        <v>3</v>
      </c>
      <c r="C47" s="3">
        <v>200</v>
      </c>
      <c r="D47" s="3">
        <v>90</v>
      </c>
      <c r="E47" s="3">
        <v>0.8</v>
      </c>
      <c r="F47" s="2">
        <v>201.16666666666666</v>
      </c>
      <c r="G47" s="2">
        <v>2.9466666666666668</v>
      </c>
      <c r="H47" s="2">
        <v>10.073955077658303</v>
      </c>
      <c r="I47" s="2">
        <v>0.57780465354442045</v>
      </c>
      <c r="J47" s="2">
        <v>14.249241402026266</v>
      </c>
      <c r="K47" s="2">
        <v>2.3666666666666667</v>
      </c>
    </row>
    <row r="48" spans="2:11" x14ac:dyDescent="0.25">
      <c r="B48" s="3">
        <v>3</v>
      </c>
      <c r="C48" s="3">
        <v>200</v>
      </c>
      <c r="D48" s="3">
        <v>90</v>
      </c>
      <c r="E48" s="3">
        <v>0.9</v>
      </c>
      <c r="F48" s="2">
        <v>201.76666666666665</v>
      </c>
      <c r="G48" s="2">
        <v>2.9600000000000004</v>
      </c>
      <c r="H48" s="2">
        <v>12.346467889241342</v>
      </c>
      <c r="I48" s="2">
        <v>0.19010791775336633</v>
      </c>
      <c r="J48" s="2">
        <v>3.8253237121441042</v>
      </c>
      <c r="K48" s="2">
        <v>1.8333333333333333</v>
      </c>
    </row>
    <row r="49" spans="2:11" x14ac:dyDescent="0.25">
      <c r="B49" s="3">
        <v>3</v>
      </c>
      <c r="C49" s="3">
        <v>200</v>
      </c>
      <c r="D49" s="3">
        <v>90</v>
      </c>
      <c r="E49" s="3">
        <v>1</v>
      </c>
      <c r="F49" s="2">
        <v>203.06666666666669</v>
      </c>
      <c r="G49" s="2">
        <v>2.9733333333333332</v>
      </c>
      <c r="H49" s="2">
        <v>15.153056656496439</v>
      </c>
      <c r="I49" s="2">
        <v>9.4582468469051773E-2</v>
      </c>
      <c r="J49" s="2">
        <v>1.5506761809303218</v>
      </c>
      <c r="K49" s="2">
        <v>1.2</v>
      </c>
    </row>
    <row r="50" spans="2:11" x14ac:dyDescent="0.25">
      <c r="B50" s="3">
        <v>3</v>
      </c>
      <c r="C50" s="3">
        <v>200</v>
      </c>
      <c r="D50" s="3">
        <v>90</v>
      </c>
      <c r="E50" s="3">
        <v>1.1000000000000001</v>
      </c>
      <c r="F50" s="2">
        <v>200.18333333333334</v>
      </c>
      <c r="G50" s="2">
        <v>2.9300000000000006</v>
      </c>
      <c r="H50" s="2">
        <v>19.747257086991628</v>
      </c>
      <c r="I50" s="2">
        <v>0.15726963878448971</v>
      </c>
      <c r="J50" s="2">
        <v>0.83591970041906605</v>
      </c>
      <c r="K50" s="2">
        <v>0.76666666666666672</v>
      </c>
    </row>
    <row r="51" spans="2:11" x14ac:dyDescent="0.25">
      <c r="B51" s="3">
        <v>3</v>
      </c>
      <c r="C51" s="3">
        <v>200</v>
      </c>
      <c r="D51" s="3">
        <v>90</v>
      </c>
      <c r="E51" s="3">
        <v>1.2</v>
      </c>
      <c r="F51" s="2">
        <v>203.1</v>
      </c>
      <c r="G51" s="2">
        <v>2.9666666666666668</v>
      </c>
      <c r="H51" s="2">
        <v>19.831847684478372</v>
      </c>
      <c r="I51" s="2">
        <v>0.23119878160139815</v>
      </c>
      <c r="J51" s="2">
        <v>2.8962302251827539</v>
      </c>
      <c r="K51" s="2">
        <v>1.3063333333333333</v>
      </c>
    </row>
    <row r="52" spans="2:11" x14ac:dyDescent="0.25">
      <c r="B52" s="3">
        <v>3</v>
      </c>
      <c r="C52" s="3">
        <v>200</v>
      </c>
      <c r="D52" s="3">
        <v>90</v>
      </c>
      <c r="E52" s="3">
        <v>1.3</v>
      </c>
      <c r="F52" s="2">
        <v>202.43333333333331</v>
      </c>
      <c r="G52" s="2">
        <v>2.9766666666666666</v>
      </c>
      <c r="H52" s="2">
        <v>18.157978094749446</v>
      </c>
      <c r="I52" s="2">
        <v>0.16696690447810239</v>
      </c>
      <c r="J52" s="2">
        <v>2.2844077581539972</v>
      </c>
      <c r="K52" s="2">
        <v>1.3666666666666665</v>
      </c>
    </row>
    <row r="53" spans="2:11" x14ac:dyDescent="0.25">
      <c r="B53" s="3">
        <v>3</v>
      </c>
      <c r="C53" s="3">
        <v>200</v>
      </c>
      <c r="D53" s="3">
        <v>90</v>
      </c>
      <c r="E53" s="3">
        <v>1.4</v>
      </c>
      <c r="F53" s="2">
        <v>202.1</v>
      </c>
      <c r="G53" s="2">
        <v>2.9766666666666666</v>
      </c>
      <c r="H53" s="2">
        <v>16.299311326023993</v>
      </c>
      <c r="I53" s="2">
        <v>0.12100342240557796</v>
      </c>
      <c r="J53" s="2">
        <v>1.8443320678220987</v>
      </c>
      <c r="K53" s="2">
        <v>1.4333333333333336</v>
      </c>
    </row>
    <row r="54" spans="2:11" x14ac:dyDescent="0.25">
      <c r="B54" s="3">
        <v>3</v>
      </c>
      <c r="C54" s="3">
        <v>200</v>
      </c>
      <c r="D54" s="3">
        <v>95</v>
      </c>
      <c r="E54" s="3">
        <v>1.1000000000000001</v>
      </c>
      <c r="F54" s="2">
        <v>199.13333333333335</v>
      </c>
      <c r="G54" s="2">
        <v>2.956666666666667</v>
      </c>
      <c r="H54" s="2">
        <v>17.309095740777803</v>
      </c>
      <c r="I54" s="2">
        <v>0.17988995423514459</v>
      </c>
      <c r="J54" s="2">
        <v>2.581922783793881</v>
      </c>
      <c r="K54" s="2">
        <v>1.1333333333333335</v>
      </c>
    </row>
    <row r="55" spans="2:11" x14ac:dyDescent="0.25">
      <c r="B55" s="3">
        <v>3</v>
      </c>
      <c r="C55" s="3">
        <v>200</v>
      </c>
      <c r="D55" s="3">
        <v>100</v>
      </c>
      <c r="E55" s="3">
        <v>0.8</v>
      </c>
      <c r="F55" s="2">
        <v>201.66666666666666</v>
      </c>
      <c r="G55" s="2">
        <v>3.0199999999999996</v>
      </c>
      <c r="H55" s="2">
        <v>7.3758341653741759</v>
      </c>
      <c r="I55" s="2">
        <v>0.30012123324398887</v>
      </c>
      <c r="J55" s="2">
        <v>10.108723029284972</v>
      </c>
      <c r="K55" s="2">
        <v>0.3666666666666667</v>
      </c>
    </row>
    <row r="56" spans="2:11" x14ac:dyDescent="0.25">
      <c r="B56" s="3">
        <v>3</v>
      </c>
      <c r="C56" s="3">
        <v>200</v>
      </c>
      <c r="D56" s="3">
        <v>100</v>
      </c>
      <c r="E56" s="3">
        <v>0.9</v>
      </c>
      <c r="F56" s="2">
        <v>200.56666666666669</v>
      </c>
      <c r="G56" s="2">
        <v>2.9933333333333336</v>
      </c>
      <c r="H56" s="2">
        <v>9.3556301996807694</v>
      </c>
      <c r="I56" s="2">
        <v>6.4410276887482923E-2</v>
      </c>
      <c r="J56" s="2">
        <v>1.7103808986132769</v>
      </c>
      <c r="K56" s="2">
        <v>0.6</v>
      </c>
    </row>
    <row r="57" spans="2:11" x14ac:dyDescent="0.25">
      <c r="B57" s="3">
        <v>3</v>
      </c>
      <c r="C57" s="3">
        <v>200</v>
      </c>
      <c r="D57" s="3">
        <v>100</v>
      </c>
      <c r="E57" s="3">
        <v>1</v>
      </c>
      <c r="F57" s="2">
        <v>198.36666666666667</v>
      </c>
      <c r="G57" s="2">
        <v>2.9766666666666666</v>
      </c>
      <c r="H57" s="2">
        <v>11.192128566504161</v>
      </c>
      <c r="I57" s="2">
        <v>2.1603821307848672E-2</v>
      </c>
      <c r="J57" s="2">
        <v>0.4795441582175663</v>
      </c>
      <c r="K57" s="2">
        <v>0.33333333333333331</v>
      </c>
    </row>
    <row r="58" spans="2:11" x14ac:dyDescent="0.25">
      <c r="B58" s="3">
        <v>3</v>
      </c>
      <c r="C58" s="3">
        <v>200</v>
      </c>
      <c r="D58" s="3">
        <v>100</v>
      </c>
      <c r="E58" s="3">
        <v>1.1000000000000001</v>
      </c>
      <c r="F58" s="2">
        <v>199.35</v>
      </c>
      <c r="G58" s="2">
        <v>2.9550000000000001</v>
      </c>
      <c r="H58" s="2">
        <v>15.201533589679983</v>
      </c>
      <c r="I58" s="2">
        <v>0.41648368368288302</v>
      </c>
      <c r="J58" s="2">
        <v>2.8756567123831851</v>
      </c>
      <c r="K58" s="2">
        <v>1.3666666666666665</v>
      </c>
    </row>
    <row r="59" spans="2:11" x14ac:dyDescent="0.25">
      <c r="B59" s="3">
        <v>3</v>
      </c>
      <c r="C59" s="3">
        <v>200</v>
      </c>
      <c r="D59" s="3">
        <v>100</v>
      </c>
      <c r="E59" s="3">
        <v>1.2</v>
      </c>
      <c r="F59" s="2">
        <v>201.4</v>
      </c>
      <c r="G59" s="2">
        <v>2.99</v>
      </c>
      <c r="H59" s="2">
        <v>15.082210760157924</v>
      </c>
      <c r="I59" s="2">
        <v>6.1438758782904966E-2</v>
      </c>
      <c r="J59" s="2">
        <v>1.0120177893251401</v>
      </c>
      <c r="K59" s="2">
        <v>1.3499999999999999</v>
      </c>
    </row>
    <row r="60" spans="2:11" x14ac:dyDescent="0.25">
      <c r="B60" s="3">
        <v>3</v>
      </c>
      <c r="C60" s="3">
        <v>200</v>
      </c>
      <c r="D60" s="3">
        <v>100</v>
      </c>
      <c r="E60" s="3">
        <v>1.3</v>
      </c>
      <c r="F60" s="2">
        <v>200.73333333333335</v>
      </c>
      <c r="G60" s="2">
        <v>2.9833333333333338</v>
      </c>
      <c r="H60" s="2">
        <v>13.455468360300419</v>
      </c>
      <c r="I60" s="2">
        <v>0.20146784735086423</v>
      </c>
      <c r="J60" s="2">
        <v>3.7197833439902248</v>
      </c>
      <c r="K60" s="2">
        <v>1.5999999999999999</v>
      </c>
    </row>
    <row r="61" spans="2:11" x14ac:dyDescent="0.25">
      <c r="B61" s="3">
        <v>3</v>
      </c>
      <c r="C61" s="3">
        <v>200</v>
      </c>
      <c r="D61" s="3">
        <v>100</v>
      </c>
      <c r="E61" s="3">
        <v>1.4</v>
      </c>
      <c r="F61" s="2">
        <v>200.63333333333333</v>
      </c>
      <c r="G61" s="2">
        <v>2.9733333333333332</v>
      </c>
      <c r="H61" s="2">
        <v>11.654710923886382</v>
      </c>
      <c r="I61" s="2">
        <v>0.1439495431459781</v>
      </c>
      <c r="J61" s="2">
        <v>3.0684531983993306</v>
      </c>
      <c r="K61" s="2">
        <v>1.4666666666666699</v>
      </c>
    </row>
    <row r="62" spans="2:11" x14ac:dyDescent="0.25">
      <c r="B62" s="3">
        <v>5</v>
      </c>
      <c r="C62" s="3">
        <v>200</v>
      </c>
      <c r="D62" s="3">
        <v>80</v>
      </c>
      <c r="E62" s="3">
        <v>1.1000000000000001</v>
      </c>
      <c r="F62" s="2">
        <v>200.76666666666665</v>
      </c>
      <c r="G62" s="2">
        <v>4.9000000000000004</v>
      </c>
      <c r="H62" s="2">
        <v>19.800745777846281</v>
      </c>
      <c r="I62" s="2">
        <v>0.80618238956857613</v>
      </c>
      <c r="J62" s="2">
        <v>10.11492059820873</v>
      </c>
      <c r="K62" s="2">
        <v>0.70000000000000007</v>
      </c>
    </row>
    <row r="63" spans="2:11" x14ac:dyDescent="0.25">
      <c r="B63" s="3">
        <v>5</v>
      </c>
      <c r="C63" s="3">
        <v>200</v>
      </c>
      <c r="D63" s="3">
        <v>90</v>
      </c>
      <c r="E63" s="3">
        <v>1.1000000000000001</v>
      </c>
      <c r="F63" s="2">
        <v>200.13333333333333</v>
      </c>
      <c r="G63" s="2">
        <v>4.8966666666666665</v>
      </c>
      <c r="H63" s="2">
        <v>16.10006569580268</v>
      </c>
      <c r="I63" s="2">
        <v>4.1305410807008947E-2</v>
      </c>
      <c r="J63" s="2">
        <v>0.63736764940705037</v>
      </c>
      <c r="K63" s="2">
        <v>0.39999999999999997</v>
      </c>
    </row>
    <row r="64" spans="2:11" x14ac:dyDescent="0.25">
      <c r="B64" s="3">
        <v>5</v>
      </c>
      <c r="C64" s="3">
        <v>200</v>
      </c>
      <c r="D64" s="3">
        <v>95</v>
      </c>
      <c r="E64" s="3">
        <v>1.1000000000000001</v>
      </c>
      <c r="F64" s="2">
        <v>200.33333333333334</v>
      </c>
      <c r="G64" s="2">
        <v>4.9000000000000004</v>
      </c>
      <c r="H64" s="2">
        <v>14.469245351664517</v>
      </c>
      <c r="I64" s="2">
        <v>6.5036351749236346E-2</v>
      </c>
      <c r="J64" s="2">
        <v>1.1166601274196559</v>
      </c>
      <c r="K64" s="2">
        <v>0.6</v>
      </c>
    </row>
    <row r="65" spans="2:11" x14ac:dyDescent="0.25">
      <c r="B65" s="3">
        <v>5</v>
      </c>
      <c r="C65" s="3">
        <v>200</v>
      </c>
      <c r="D65" s="3">
        <v>100</v>
      </c>
      <c r="E65" s="3">
        <v>1.1000000000000001</v>
      </c>
      <c r="F65" s="2">
        <v>195.03333333333333</v>
      </c>
      <c r="G65" s="2">
        <v>4.9266666666666667</v>
      </c>
      <c r="H65" s="2">
        <v>13.031083436039415</v>
      </c>
      <c r="I65" s="2">
        <v>0.82472133786176161</v>
      </c>
      <c r="J65" s="2">
        <v>15.723072766173074</v>
      </c>
      <c r="K65" s="2">
        <v>0.6</v>
      </c>
    </row>
    <row r="66" spans="2:11" x14ac:dyDescent="0.25">
      <c r="B66" s="3">
        <v>7</v>
      </c>
      <c r="C66" s="3">
        <v>200</v>
      </c>
      <c r="D66" s="3">
        <v>80</v>
      </c>
      <c r="E66" s="3">
        <v>1.1000000000000001</v>
      </c>
      <c r="F66" s="2">
        <v>201.5</v>
      </c>
      <c r="G66" s="2">
        <v>6.9633333333333338</v>
      </c>
      <c r="H66" s="2">
        <v>17.712683935177033</v>
      </c>
      <c r="I66" s="2">
        <v>1.1798371865152044</v>
      </c>
      <c r="J66" s="2">
        <v>16.548111019125962</v>
      </c>
      <c r="K66" s="2">
        <v>0.96666666666666679</v>
      </c>
    </row>
    <row r="67" spans="2:11" x14ac:dyDescent="0.25">
      <c r="B67" s="3">
        <v>7</v>
      </c>
      <c r="C67" s="3">
        <v>200</v>
      </c>
      <c r="D67" s="3">
        <v>90</v>
      </c>
      <c r="E67" s="3">
        <v>1.1000000000000001</v>
      </c>
      <c r="F67" s="2">
        <v>201.43333333333331</v>
      </c>
      <c r="G67" s="2">
        <v>6.97</v>
      </c>
      <c r="H67" s="2">
        <v>13.546047582592649</v>
      </c>
      <c r="I67" s="2">
        <v>0.80166241863983223</v>
      </c>
      <c r="J67" s="2">
        <v>14.702447814835951</v>
      </c>
      <c r="K67" s="2">
        <v>0.79999999999999993</v>
      </c>
    </row>
    <row r="68" spans="2:11" x14ac:dyDescent="0.25">
      <c r="B68" s="3">
        <v>7</v>
      </c>
      <c r="C68" s="3">
        <v>200</v>
      </c>
      <c r="D68" s="3">
        <v>95</v>
      </c>
      <c r="E68" s="3">
        <v>1.1000000000000001</v>
      </c>
      <c r="F68" s="2">
        <v>200.16666666666666</v>
      </c>
      <c r="G68" s="2">
        <v>6.9666666666666659</v>
      </c>
      <c r="H68" s="2">
        <v>12.489970639106881</v>
      </c>
      <c r="I68" s="2">
        <v>0.14705530415881152</v>
      </c>
      <c r="J68" s="2">
        <v>2.9250277796042421</v>
      </c>
      <c r="K68" s="2">
        <v>0.5</v>
      </c>
    </row>
    <row r="69" spans="2:11" x14ac:dyDescent="0.25">
      <c r="B69" s="3">
        <v>7</v>
      </c>
      <c r="C69" s="3">
        <v>200</v>
      </c>
      <c r="D69" s="3">
        <v>100</v>
      </c>
      <c r="E69" s="3">
        <v>1.1000000000000001</v>
      </c>
      <c r="F69" s="2">
        <v>195.18999999999997</v>
      </c>
      <c r="G69" s="2">
        <v>6.9533333333333331</v>
      </c>
      <c r="H69" s="2">
        <v>10.884401684138897</v>
      </c>
      <c r="I69" s="2">
        <v>0.26067940889320584</v>
      </c>
      <c r="J69" s="2">
        <v>5.949944098260926</v>
      </c>
      <c r="K69" s="2">
        <v>0.5</v>
      </c>
    </row>
    <row r="70" spans="2:11" x14ac:dyDescent="0.25">
      <c r="B70" s="3">
        <v>10</v>
      </c>
      <c r="C70" s="3">
        <v>200</v>
      </c>
      <c r="D70" s="3">
        <v>100</v>
      </c>
      <c r="E70" s="3">
        <v>1.1000000000000001</v>
      </c>
      <c r="F70" s="2">
        <v>202.4</v>
      </c>
      <c r="G70" s="2">
        <v>9.5449999999999999</v>
      </c>
      <c r="H70" s="2">
        <v>7.7416342189872287</v>
      </c>
      <c r="I70" s="2">
        <v>0.73843130846615412</v>
      </c>
      <c r="J70" s="2">
        <v>85.725101289622188</v>
      </c>
      <c r="K70" s="2">
        <v>0.89999999999999991</v>
      </c>
    </row>
  </sheetData>
  <mergeCells count="1">
    <mergeCell ref="A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1"/>
  <sheetViews>
    <sheetView workbookViewId="0">
      <selection activeCell="K1" sqref="K1"/>
    </sheetView>
  </sheetViews>
  <sheetFormatPr defaultColWidth="8.85546875" defaultRowHeight="15" x14ac:dyDescent="0.25"/>
  <cols>
    <col min="2" max="2" width="24.42578125" customWidth="1"/>
    <col min="3" max="3" width="13" customWidth="1"/>
    <col min="4" max="4" width="15.140625" customWidth="1"/>
    <col min="5" max="5" width="12.28515625" customWidth="1"/>
    <col min="6" max="6" width="17.140625" customWidth="1"/>
    <col min="7" max="7" width="17.5703125" customWidth="1"/>
  </cols>
  <sheetData>
    <row r="2" spans="2:8" ht="15.75" x14ac:dyDescent="0.25">
      <c r="B2" s="32" t="s">
        <v>16</v>
      </c>
      <c r="C2" s="32"/>
      <c r="D2" s="32"/>
      <c r="E2" s="32"/>
      <c r="F2" s="32"/>
      <c r="G2" s="32"/>
      <c r="H2" s="32"/>
    </row>
    <row r="4" spans="2:8" ht="45" x14ac:dyDescent="0.25">
      <c r="B4" s="29" t="s">
        <v>11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27</v>
      </c>
    </row>
    <row r="5" spans="2:8" x14ac:dyDescent="0.25">
      <c r="B5" s="5"/>
      <c r="C5" s="36" t="s">
        <v>17</v>
      </c>
      <c r="D5" s="36"/>
      <c r="E5" s="36"/>
      <c r="F5" s="6"/>
      <c r="G5" s="7"/>
    </row>
    <row r="6" spans="2:8" x14ac:dyDescent="0.25">
      <c r="B6" s="8">
        <v>298.14999999999998</v>
      </c>
      <c r="C6" s="9">
        <v>21</v>
      </c>
      <c r="D6" s="9">
        <v>0.8</v>
      </c>
      <c r="E6" s="10"/>
      <c r="F6" s="9"/>
      <c r="G6" s="11"/>
    </row>
    <row r="7" spans="2:8" x14ac:dyDescent="0.25">
      <c r="B7" s="8">
        <v>298.14999999999998</v>
      </c>
      <c r="C7" s="9">
        <v>21</v>
      </c>
      <c r="D7" s="9">
        <v>0.9</v>
      </c>
      <c r="E7" s="12">
        <v>4.5665540532775104</v>
      </c>
      <c r="F7" s="1">
        <v>0.19039120784112323</v>
      </c>
      <c r="G7" s="13">
        <f>E7*10.4/100</f>
        <v>0.47492162154086109</v>
      </c>
    </row>
    <row r="8" spans="2:8" x14ac:dyDescent="0.25">
      <c r="B8" s="8">
        <v>298.14999999999998</v>
      </c>
      <c r="C8" s="9">
        <v>21</v>
      </c>
      <c r="D8" s="9">
        <v>1</v>
      </c>
      <c r="E8" s="12">
        <v>6.5242151603996001</v>
      </c>
      <c r="F8" s="1">
        <v>0.22606727713463318</v>
      </c>
      <c r="G8" s="13">
        <f>E8*8.6/100</f>
        <v>0.56108250379436564</v>
      </c>
    </row>
    <row r="9" spans="2:8" x14ac:dyDescent="0.25">
      <c r="B9" s="8">
        <v>298.14999999999998</v>
      </c>
      <c r="C9" s="9">
        <v>21</v>
      </c>
      <c r="D9" s="9">
        <v>1.1000000000000001</v>
      </c>
      <c r="E9" s="12">
        <v>7.5342137675183096</v>
      </c>
      <c r="F9" s="1">
        <v>0.10972720639306782</v>
      </c>
      <c r="G9" s="13">
        <f>E9*3.6/100</f>
        <v>0.27123169563065913</v>
      </c>
    </row>
    <row r="10" spans="2:8" x14ac:dyDescent="0.25">
      <c r="B10" s="8">
        <v>298.14999999999998</v>
      </c>
      <c r="C10" s="9">
        <v>21</v>
      </c>
      <c r="D10" s="9">
        <v>1.2</v>
      </c>
      <c r="E10" s="14"/>
      <c r="F10" s="1"/>
      <c r="G10" s="13"/>
    </row>
    <row r="11" spans="2:8" ht="15.75" thickBot="1" x14ac:dyDescent="0.3">
      <c r="B11" s="15">
        <v>298.14999999999998</v>
      </c>
      <c r="C11" s="16">
        <v>21</v>
      </c>
      <c r="D11" s="16">
        <v>1.3</v>
      </c>
      <c r="E11" s="17"/>
      <c r="F11" s="18"/>
      <c r="G11" s="19"/>
    </row>
    <row r="12" spans="2:8" ht="15.75" thickBot="1" x14ac:dyDescent="0.3">
      <c r="B12" s="3"/>
      <c r="C12" s="3"/>
      <c r="D12" s="3"/>
      <c r="E12" s="14"/>
      <c r="F12" s="1"/>
      <c r="G12" s="2"/>
    </row>
    <row r="13" spans="2:8" x14ac:dyDescent="0.25">
      <c r="B13" s="20">
        <v>298.14999999999998</v>
      </c>
      <c r="C13" s="21">
        <v>23</v>
      </c>
      <c r="D13" s="21">
        <v>0.8</v>
      </c>
      <c r="E13" s="22"/>
      <c r="F13" s="23"/>
      <c r="G13" s="24"/>
    </row>
    <row r="14" spans="2:8" x14ac:dyDescent="0.25">
      <c r="B14" s="8">
        <v>298.14999999999998</v>
      </c>
      <c r="C14" s="9">
        <v>23</v>
      </c>
      <c r="D14" s="9">
        <v>0.9</v>
      </c>
      <c r="E14" s="1">
        <v>6.4935828060735377</v>
      </c>
      <c r="F14" s="1">
        <v>0.27629858193664342</v>
      </c>
      <c r="G14" s="13">
        <f>E14*10.6/100</f>
        <v>0.68831977744379502</v>
      </c>
    </row>
    <row r="15" spans="2:8" x14ac:dyDescent="0.25">
      <c r="B15" s="8">
        <v>298.14999999999998</v>
      </c>
      <c r="C15" s="9">
        <v>23</v>
      </c>
      <c r="D15" s="9">
        <v>1</v>
      </c>
      <c r="E15" s="1">
        <v>8.0422243739670058</v>
      </c>
      <c r="F15" s="1">
        <v>0.19368547235884276</v>
      </c>
      <c r="G15" s="13">
        <f>E15*6/100</f>
        <v>0.48253346243802037</v>
      </c>
    </row>
    <row r="16" spans="2:8" x14ac:dyDescent="0.25">
      <c r="B16" s="8">
        <v>298.14999999999998</v>
      </c>
      <c r="C16" s="9">
        <v>23</v>
      </c>
      <c r="D16" s="9">
        <v>1.1000000000000001</v>
      </c>
      <c r="E16" s="1">
        <v>9.7427742252213001</v>
      </c>
      <c r="F16" s="1">
        <v>0.25146549983236177</v>
      </c>
      <c r="G16" s="13">
        <f>E16*6.4/100</f>
        <v>0.62353755041416326</v>
      </c>
    </row>
    <row r="17" spans="2:7" x14ac:dyDescent="0.25">
      <c r="B17" s="8">
        <v>298.14999999999998</v>
      </c>
      <c r="C17" s="9">
        <v>23</v>
      </c>
      <c r="D17" s="9">
        <v>1.2</v>
      </c>
      <c r="E17" s="1">
        <v>11.094171358423621</v>
      </c>
      <c r="F17" s="1">
        <v>0.24286432962065641</v>
      </c>
      <c r="G17" s="13">
        <f>E17*5.4/100</f>
        <v>0.5990852533548755</v>
      </c>
    </row>
    <row r="18" spans="2:7" ht="15.75" thickBot="1" x14ac:dyDescent="0.3">
      <c r="B18" s="15">
        <v>298.14999999999998</v>
      </c>
      <c r="C18" s="16">
        <v>23</v>
      </c>
      <c r="D18" s="16">
        <v>1.3</v>
      </c>
      <c r="E18" s="18"/>
      <c r="F18" s="18"/>
      <c r="G18" s="19"/>
    </row>
    <row r="19" spans="2:7" ht="15.75" thickBot="1" x14ac:dyDescent="0.3">
      <c r="B19" s="3"/>
      <c r="C19" s="3"/>
      <c r="D19" s="3"/>
      <c r="E19" s="2"/>
      <c r="F19" s="2"/>
      <c r="G19" s="2"/>
    </row>
    <row r="20" spans="2:7" x14ac:dyDescent="0.25">
      <c r="B20" s="20">
        <v>298.14999999999998</v>
      </c>
      <c r="C20" s="21">
        <v>25</v>
      </c>
      <c r="D20" s="21">
        <v>0.8</v>
      </c>
      <c r="E20" s="23">
        <v>7.5437265392781327</v>
      </c>
      <c r="F20" s="25">
        <v>1.669508212127921</v>
      </c>
      <c r="G20" s="24">
        <f>E20*55/100</f>
        <v>4.149049596602973</v>
      </c>
    </row>
    <row r="21" spans="2:7" x14ac:dyDescent="0.25">
      <c r="B21" s="8">
        <v>298.14999999999998</v>
      </c>
      <c r="C21" s="9">
        <v>25</v>
      </c>
      <c r="D21" s="9">
        <v>0.9</v>
      </c>
      <c r="E21" s="1">
        <v>8.8015389918941569</v>
      </c>
      <c r="F21" s="1">
        <v>0.1649350892115532</v>
      </c>
      <c r="G21" s="13">
        <f>E21*4.7/100</f>
        <v>0.41367233261902542</v>
      </c>
    </row>
    <row r="22" spans="2:7" x14ac:dyDescent="0.25">
      <c r="B22" s="8">
        <v>298.14999999999998</v>
      </c>
      <c r="C22" s="9">
        <v>25</v>
      </c>
      <c r="D22" s="9">
        <v>1</v>
      </c>
      <c r="E22" s="1">
        <v>10.453310947144153</v>
      </c>
      <c r="F22" s="1">
        <v>0.36369132665549747</v>
      </c>
      <c r="G22" s="13">
        <f>E22*8.6/100</f>
        <v>0.89898474145439722</v>
      </c>
    </row>
    <row r="23" spans="2:7" x14ac:dyDescent="0.25">
      <c r="B23" s="8">
        <v>298.14999999999998</v>
      </c>
      <c r="C23" s="9">
        <v>25</v>
      </c>
      <c r="D23" s="9">
        <v>1.1000000000000001</v>
      </c>
      <c r="E23" s="1">
        <v>12.230824379146918</v>
      </c>
      <c r="F23" s="1">
        <v>0.30816222416439326</v>
      </c>
      <c r="G23" s="13">
        <f>E23*6.3/100</f>
        <v>0.77054193588625575</v>
      </c>
    </row>
    <row r="24" spans="2:7" x14ac:dyDescent="0.25">
      <c r="B24" s="8">
        <v>298.14999999999998</v>
      </c>
      <c r="C24" s="9">
        <v>25</v>
      </c>
      <c r="D24" s="9">
        <v>1.2</v>
      </c>
      <c r="E24" s="1">
        <v>12.977301357033641</v>
      </c>
      <c r="F24" s="1">
        <v>0.51646468941989343</v>
      </c>
      <c r="G24" s="13">
        <f>E24*9.9/100</f>
        <v>1.2847528343463304</v>
      </c>
    </row>
    <row r="25" spans="2:7" ht="15.75" thickBot="1" x14ac:dyDescent="0.3">
      <c r="B25" s="15">
        <v>298.14999999999998</v>
      </c>
      <c r="C25" s="16">
        <v>25</v>
      </c>
      <c r="D25" s="16">
        <v>1.3</v>
      </c>
      <c r="E25" s="18">
        <v>12.162725638062216</v>
      </c>
      <c r="F25" s="18">
        <v>0.51666968591465001</v>
      </c>
      <c r="G25" s="19">
        <f>E25*10.6/100</f>
        <v>1.2892489176345949</v>
      </c>
    </row>
    <row r="26" spans="2:7" ht="15.75" thickBot="1" x14ac:dyDescent="0.3">
      <c r="B26" s="3"/>
      <c r="C26" s="3"/>
      <c r="D26" s="3"/>
      <c r="E26" s="2"/>
      <c r="F26" s="2"/>
      <c r="G26" s="2"/>
    </row>
    <row r="27" spans="2:7" x14ac:dyDescent="0.25">
      <c r="B27" s="20">
        <v>298.14999999999998</v>
      </c>
      <c r="C27" s="21">
        <v>27</v>
      </c>
      <c r="D27" s="21">
        <v>0.8</v>
      </c>
      <c r="E27" s="23">
        <v>8.6571564294978707</v>
      </c>
      <c r="F27" s="23">
        <v>0.10523204181904747</v>
      </c>
      <c r="G27" s="24">
        <f>E27*3/100</f>
        <v>0.25971469288493609</v>
      </c>
    </row>
    <row r="28" spans="2:7" x14ac:dyDescent="0.25">
      <c r="B28" s="8">
        <v>298.14999999999998</v>
      </c>
      <c r="C28" s="9">
        <v>27</v>
      </c>
      <c r="D28" s="9">
        <v>0.9</v>
      </c>
      <c r="E28" s="1">
        <v>11.002258546928594</v>
      </c>
      <c r="F28" s="1">
        <v>0.33369197939158429</v>
      </c>
      <c r="G28" s="13">
        <f>E28*7.5/100</f>
        <v>0.82516939101964448</v>
      </c>
    </row>
    <row r="29" spans="2:7" x14ac:dyDescent="0.25">
      <c r="B29" s="8">
        <v>298.14999999999998</v>
      </c>
      <c r="C29" s="9">
        <v>27</v>
      </c>
      <c r="D29" s="9">
        <v>1</v>
      </c>
      <c r="E29" s="1">
        <v>13.504371006829698</v>
      </c>
      <c r="F29" s="1">
        <v>0.40456180991622731</v>
      </c>
      <c r="G29" s="13">
        <f>E29*7.4/100</f>
        <v>0.99932345450539772</v>
      </c>
    </row>
    <row r="30" spans="2:7" x14ac:dyDescent="0.25">
      <c r="B30" s="8">
        <v>298.14999999999998</v>
      </c>
      <c r="C30" s="9">
        <v>27</v>
      </c>
      <c r="D30" s="9">
        <v>1.1000000000000001</v>
      </c>
      <c r="E30" s="1">
        <v>14.941966088778813</v>
      </c>
      <c r="F30" s="1">
        <v>0.28064380213108131</v>
      </c>
      <c r="G30" s="13">
        <f>E30*4.7/100</f>
        <v>0.70227240617260422</v>
      </c>
    </row>
    <row r="31" spans="2:7" x14ac:dyDescent="0.25">
      <c r="B31" s="8">
        <v>298.14999999999998</v>
      </c>
      <c r="C31" s="9">
        <v>27</v>
      </c>
      <c r="D31" s="9">
        <v>1.2</v>
      </c>
      <c r="E31" s="1">
        <v>15.167259871265252</v>
      </c>
      <c r="F31" s="1">
        <v>7.7291682685302829E-2</v>
      </c>
      <c r="G31" s="13">
        <f>E31*1.3/100</f>
        <v>0.19717437832644827</v>
      </c>
    </row>
    <row r="32" spans="2:7" ht="15.75" thickBot="1" x14ac:dyDescent="0.3">
      <c r="B32" s="15">
        <v>298.14999999999998</v>
      </c>
      <c r="C32" s="16">
        <v>27</v>
      </c>
      <c r="D32" s="16">
        <v>1.3</v>
      </c>
      <c r="E32" s="18">
        <v>14.800712385380347</v>
      </c>
      <c r="F32" s="18">
        <v>0.93624555762177386</v>
      </c>
      <c r="G32" s="19">
        <f>E32*15.7/100</f>
        <v>2.3237118445047145</v>
      </c>
    </row>
    <row r="33" spans="2:7" ht="15.75" thickBot="1" x14ac:dyDescent="0.3">
      <c r="B33" s="3"/>
      <c r="C33" s="3"/>
      <c r="D33" s="3"/>
      <c r="E33" s="2"/>
      <c r="F33" s="2"/>
      <c r="G33" s="2"/>
    </row>
    <row r="34" spans="2:7" x14ac:dyDescent="0.25">
      <c r="B34" s="20">
        <v>298.14999999999998</v>
      </c>
      <c r="C34" s="21">
        <v>30</v>
      </c>
      <c r="D34" s="21">
        <v>0.8</v>
      </c>
      <c r="E34" s="23">
        <v>12.148636928043704</v>
      </c>
      <c r="F34" s="23">
        <v>0.2045003641370885</v>
      </c>
      <c r="G34" s="24">
        <f>E34*4.2/100</f>
        <v>0.51024275097783556</v>
      </c>
    </row>
    <row r="35" spans="2:7" x14ac:dyDescent="0.25">
      <c r="B35" s="8">
        <v>298.14999999999998</v>
      </c>
      <c r="C35" s="9">
        <v>30</v>
      </c>
      <c r="D35" s="9">
        <v>0.9</v>
      </c>
      <c r="E35" s="1">
        <v>15.410419121106614</v>
      </c>
      <c r="F35" s="1">
        <v>0.40632311622682044</v>
      </c>
      <c r="G35" s="13">
        <f>E35*6.6/100</f>
        <v>1.0170876619930365</v>
      </c>
    </row>
    <row r="36" spans="2:7" x14ac:dyDescent="0.25">
      <c r="B36" s="8">
        <v>298.14999999999998</v>
      </c>
      <c r="C36" s="9">
        <v>30</v>
      </c>
      <c r="D36" s="9">
        <v>1</v>
      </c>
      <c r="E36" s="1">
        <v>18.163406196540581</v>
      </c>
      <c r="F36" s="1">
        <v>0.46845409499290142</v>
      </c>
      <c r="G36" s="13">
        <f>E36*6.4/100</f>
        <v>1.1624579965785973</v>
      </c>
    </row>
    <row r="37" spans="2:7" x14ac:dyDescent="0.25">
      <c r="B37" s="8">
        <v>298.14999999999998</v>
      </c>
      <c r="C37" s="9">
        <v>30</v>
      </c>
      <c r="D37" s="9">
        <v>1.1000000000000001</v>
      </c>
      <c r="E37" s="1">
        <v>19.558154099513942</v>
      </c>
      <c r="F37" s="1">
        <v>0.16558729900605218</v>
      </c>
      <c r="G37" s="13">
        <f>E37*2.1/100</f>
        <v>0.41072123608979283</v>
      </c>
    </row>
    <row r="38" spans="2:7" x14ac:dyDescent="0.25">
      <c r="B38" s="8">
        <v>298.14999999999998</v>
      </c>
      <c r="C38" s="9">
        <v>30</v>
      </c>
      <c r="D38" s="9">
        <v>1.2</v>
      </c>
      <c r="E38" s="1">
        <v>19.045538786705389</v>
      </c>
      <c r="F38" s="1">
        <v>0.5970775677842548</v>
      </c>
      <c r="G38" s="13">
        <f>E38*7.8/100</f>
        <v>1.4855520253630203</v>
      </c>
    </row>
    <row r="39" spans="2:7" ht="15.75" thickBot="1" x14ac:dyDescent="0.3">
      <c r="B39" s="15">
        <v>298.14999999999998</v>
      </c>
      <c r="C39" s="16">
        <v>30</v>
      </c>
      <c r="D39" s="16">
        <v>1.3</v>
      </c>
      <c r="E39" s="18">
        <v>17.461897773872288</v>
      </c>
      <c r="F39" s="18">
        <v>0.74236623064021734</v>
      </c>
      <c r="G39" s="19">
        <f>E39*10.6/100</f>
        <v>1.8509611640304624</v>
      </c>
    </row>
    <row r="40" spans="2:7" ht="15.75" thickBot="1" x14ac:dyDescent="0.3">
      <c r="B40" s="16"/>
      <c r="C40" s="16"/>
      <c r="D40" s="16"/>
      <c r="E40" s="16"/>
      <c r="F40" s="16"/>
      <c r="G40" s="16"/>
    </row>
    <row r="41" spans="2:7" ht="15.75" thickBot="1" x14ac:dyDescent="0.3">
      <c r="B41" s="33" t="s">
        <v>18</v>
      </c>
      <c r="C41" s="34"/>
      <c r="D41" s="34"/>
      <c r="E41" s="34"/>
      <c r="F41" s="34"/>
      <c r="G41" s="35"/>
    </row>
    <row r="42" spans="2:7" x14ac:dyDescent="0.25">
      <c r="B42" s="20">
        <f>323.15</f>
        <v>323.14999999999998</v>
      </c>
      <c r="C42" s="21">
        <v>21</v>
      </c>
      <c r="D42" s="21">
        <v>0.8</v>
      </c>
      <c r="E42" s="21"/>
      <c r="F42" s="21"/>
      <c r="G42" s="26"/>
    </row>
    <row r="43" spans="2:7" x14ac:dyDescent="0.25">
      <c r="B43" s="8">
        <f t="shared" ref="B43:B75" si="0">323.15</f>
        <v>323.14999999999998</v>
      </c>
      <c r="C43" s="9">
        <v>21</v>
      </c>
      <c r="D43" s="9">
        <v>0.9</v>
      </c>
      <c r="E43" s="1">
        <v>5.2964313480146803</v>
      </c>
      <c r="F43" s="27">
        <v>0.19159932995184797</v>
      </c>
      <c r="G43" s="13">
        <f>E43*9/100</f>
        <v>0.47667882132132122</v>
      </c>
    </row>
    <row r="44" spans="2:7" x14ac:dyDescent="0.25">
      <c r="B44" s="8">
        <f t="shared" si="0"/>
        <v>323.14999999999998</v>
      </c>
      <c r="C44" s="9">
        <v>21</v>
      </c>
      <c r="D44" s="9">
        <v>1</v>
      </c>
      <c r="E44" s="2">
        <v>7.7247500000000002</v>
      </c>
      <c r="F44" s="27">
        <v>0.12759765134955572</v>
      </c>
      <c r="G44" s="13">
        <f>E44*13.3/100</f>
        <v>1.02739175</v>
      </c>
    </row>
    <row r="45" spans="2:7" x14ac:dyDescent="0.25">
      <c r="B45" s="8">
        <f t="shared" si="0"/>
        <v>323.14999999999998</v>
      </c>
      <c r="C45" s="9">
        <v>21</v>
      </c>
      <c r="D45" s="9">
        <v>1.1000000000000001</v>
      </c>
      <c r="E45" s="2">
        <v>9.1871150000000004</v>
      </c>
      <c r="F45" s="27">
        <v>2.9460895505521952E-2</v>
      </c>
      <c r="G45" s="13">
        <f>E45*3.9/100</f>
        <v>0.35829748500000003</v>
      </c>
    </row>
    <row r="46" spans="2:7" x14ac:dyDescent="0.25">
      <c r="B46" s="8">
        <f t="shared" si="0"/>
        <v>323.14999999999998</v>
      </c>
      <c r="C46" s="9">
        <v>21</v>
      </c>
      <c r="D46" s="9">
        <v>1.2</v>
      </c>
      <c r="E46" s="2">
        <v>8.2903500000000001</v>
      </c>
      <c r="F46" s="27">
        <v>0.17441969939705868</v>
      </c>
      <c r="G46" s="13">
        <f>E46*5.2/100</f>
        <v>0.43109819999999999</v>
      </c>
    </row>
    <row r="47" spans="2:7" ht="15.75" thickBot="1" x14ac:dyDescent="0.3">
      <c r="B47" s="15">
        <f t="shared" si="0"/>
        <v>323.14999999999998</v>
      </c>
      <c r="C47" s="16">
        <v>21</v>
      </c>
      <c r="D47" s="16">
        <v>1.3</v>
      </c>
      <c r="E47" s="18"/>
      <c r="F47" s="18"/>
      <c r="G47" s="19"/>
    </row>
    <row r="48" spans="2:7" ht="15.75" thickBot="1" x14ac:dyDescent="0.3">
      <c r="B48" s="28"/>
      <c r="C48" s="3"/>
      <c r="D48" s="3"/>
      <c r="E48" s="2"/>
      <c r="F48" s="2"/>
      <c r="G48" s="2"/>
    </row>
    <row r="49" spans="2:7" x14ac:dyDescent="0.25">
      <c r="B49" s="20">
        <f t="shared" si="0"/>
        <v>323.14999999999998</v>
      </c>
      <c r="C49" s="21">
        <v>23</v>
      </c>
      <c r="D49" s="21">
        <v>0.8</v>
      </c>
      <c r="E49" s="23"/>
      <c r="F49" s="23"/>
      <c r="G49" s="24"/>
    </row>
    <row r="50" spans="2:7" x14ac:dyDescent="0.25">
      <c r="B50" s="8">
        <f t="shared" si="0"/>
        <v>323.14999999999998</v>
      </c>
      <c r="C50" s="9">
        <v>23</v>
      </c>
      <c r="D50" s="9">
        <v>0.9</v>
      </c>
      <c r="E50" s="1">
        <v>7.1004680075087157</v>
      </c>
      <c r="F50" s="1">
        <v>0.40981484534206503</v>
      </c>
      <c r="G50" s="13">
        <f>E50*14.3/100</f>
        <v>1.0153669250737465</v>
      </c>
    </row>
    <row r="51" spans="2:7" x14ac:dyDescent="0.25">
      <c r="B51" s="8">
        <f t="shared" si="0"/>
        <v>323.14999999999998</v>
      </c>
      <c r="C51" s="9">
        <v>23</v>
      </c>
      <c r="D51" s="9">
        <v>1</v>
      </c>
      <c r="E51" s="1">
        <v>8.335733613871426</v>
      </c>
      <c r="F51" s="1">
        <v>0.13620308726929722</v>
      </c>
      <c r="G51" s="13">
        <f>E51*4.1/100</f>
        <v>0.34176507816872842</v>
      </c>
    </row>
    <row r="52" spans="2:7" x14ac:dyDescent="0.25">
      <c r="B52" s="8">
        <f t="shared" si="0"/>
        <v>323.14999999999998</v>
      </c>
      <c r="C52" s="9">
        <v>23</v>
      </c>
      <c r="D52" s="9">
        <v>1.1000000000000001</v>
      </c>
      <c r="E52" s="1">
        <v>10.620482796688133</v>
      </c>
      <c r="F52" s="1">
        <v>0.20422618333019713</v>
      </c>
      <c r="G52" s="13">
        <f>E52*4.8/100</f>
        <v>0.50978317424103037</v>
      </c>
    </row>
    <row r="53" spans="2:7" x14ac:dyDescent="0.25">
      <c r="B53" s="8">
        <f t="shared" si="0"/>
        <v>323.14999999999998</v>
      </c>
      <c r="C53" s="9">
        <v>23</v>
      </c>
      <c r="D53" s="9">
        <v>1.2</v>
      </c>
      <c r="E53" s="1">
        <v>11.798074879077904</v>
      </c>
      <c r="F53" s="1">
        <v>0.3937069739127031</v>
      </c>
      <c r="G53" s="13">
        <f>E53*8.3/100</f>
        <v>0.97924021496346614</v>
      </c>
    </row>
    <row r="54" spans="2:7" ht="15.75" thickBot="1" x14ac:dyDescent="0.3">
      <c r="B54" s="15">
        <f t="shared" si="0"/>
        <v>323.14999999999998</v>
      </c>
      <c r="C54" s="16">
        <v>23</v>
      </c>
      <c r="D54" s="16">
        <v>1.3</v>
      </c>
      <c r="E54" s="18"/>
      <c r="F54" s="18"/>
      <c r="G54" s="19"/>
    </row>
    <row r="55" spans="2:7" ht="15.75" thickBot="1" x14ac:dyDescent="0.3">
      <c r="B55" s="28"/>
      <c r="C55" s="3"/>
      <c r="D55" s="3"/>
      <c r="E55" s="2"/>
      <c r="F55" s="2"/>
      <c r="G55" s="2"/>
    </row>
    <row r="56" spans="2:7" x14ac:dyDescent="0.25">
      <c r="B56" s="20">
        <f t="shared" si="0"/>
        <v>323.14999999999998</v>
      </c>
      <c r="C56" s="21">
        <v>25</v>
      </c>
      <c r="D56" s="21">
        <v>0.8</v>
      </c>
      <c r="E56" s="23">
        <v>7.3753628176906147</v>
      </c>
      <c r="F56" s="23">
        <v>0.50215696061395432</v>
      </c>
      <c r="G56" s="24">
        <f>E56*16.9/100</f>
        <v>1.2464363161897138</v>
      </c>
    </row>
    <row r="57" spans="2:7" x14ac:dyDescent="0.25">
      <c r="B57" s="8">
        <f t="shared" si="0"/>
        <v>323.14999999999998</v>
      </c>
      <c r="C57" s="9">
        <v>25</v>
      </c>
      <c r="D57" s="9">
        <v>0.9</v>
      </c>
      <c r="E57" s="1">
        <v>9.4609097041300636</v>
      </c>
      <c r="F57" s="1">
        <v>0.14705738445172301</v>
      </c>
      <c r="G57" s="13">
        <f>E57*3.9/100</f>
        <v>0.36897547846107243</v>
      </c>
    </row>
    <row r="58" spans="2:7" x14ac:dyDescent="0.25">
      <c r="B58" s="8">
        <f t="shared" si="0"/>
        <v>323.14999999999998</v>
      </c>
      <c r="C58" s="9">
        <v>25</v>
      </c>
      <c r="D58" s="9">
        <v>1</v>
      </c>
      <c r="E58" s="1">
        <v>11.211953422982885</v>
      </c>
      <c r="F58" s="1">
        <v>6.1615569933968245E-2</v>
      </c>
      <c r="G58" s="13">
        <f>E58*1.4/100</f>
        <v>0.15696734792176037</v>
      </c>
    </row>
    <row r="59" spans="2:7" x14ac:dyDescent="0.25">
      <c r="B59" s="8">
        <f t="shared" si="0"/>
        <v>323.14999999999998</v>
      </c>
      <c r="C59" s="9">
        <v>25</v>
      </c>
      <c r="D59" s="9">
        <v>1.1000000000000001</v>
      </c>
      <c r="E59" s="1">
        <v>13.836306832425768</v>
      </c>
      <c r="F59" s="1">
        <v>0.36165921688485858</v>
      </c>
      <c r="G59" s="13">
        <f>E59*6.5/100</f>
        <v>0.89935994410767495</v>
      </c>
    </row>
    <row r="60" spans="2:7" x14ac:dyDescent="0.25">
      <c r="B60" s="8">
        <f t="shared" si="0"/>
        <v>323.14999999999998</v>
      </c>
      <c r="C60" s="9">
        <v>25</v>
      </c>
      <c r="D60" s="9">
        <v>1.2</v>
      </c>
      <c r="E60" s="1">
        <v>14.487107243974858</v>
      </c>
      <c r="F60" s="1">
        <v>0.7908183410520454</v>
      </c>
      <c r="G60" s="13">
        <f>E60*13.6/100</f>
        <v>1.9702465851805806</v>
      </c>
    </row>
    <row r="61" spans="2:7" ht="15.75" thickBot="1" x14ac:dyDescent="0.3">
      <c r="B61" s="15">
        <f t="shared" si="0"/>
        <v>323.14999999999998</v>
      </c>
      <c r="C61" s="16">
        <v>25</v>
      </c>
      <c r="D61" s="16">
        <v>1.3</v>
      </c>
      <c r="E61" s="18">
        <v>13.054057055364165</v>
      </c>
      <c r="F61" s="18">
        <v>0.72812135253036014</v>
      </c>
      <c r="G61" s="19">
        <f>E61*13.9/100</f>
        <v>1.8145139306956191</v>
      </c>
    </row>
    <row r="62" spans="2:7" ht="15.75" thickBot="1" x14ac:dyDescent="0.3">
      <c r="B62" s="28"/>
      <c r="C62" s="3"/>
      <c r="D62" s="3"/>
      <c r="E62" s="2"/>
      <c r="F62" s="2"/>
      <c r="G62" s="2"/>
    </row>
    <row r="63" spans="2:7" x14ac:dyDescent="0.25">
      <c r="B63" s="20">
        <f t="shared" si="0"/>
        <v>323.14999999999998</v>
      </c>
      <c r="C63" s="21">
        <v>27</v>
      </c>
      <c r="D63" s="21">
        <v>0.8</v>
      </c>
      <c r="E63" s="23">
        <v>9.1231608488987099</v>
      </c>
      <c r="F63" s="23">
        <v>0.1597341493279669</v>
      </c>
      <c r="G63" s="24">
        <f>E63*4.4/100</f>
        <v>0.40141907735154325</v>
      </c>
    </row>
    <row r="64" spans="2:7" x14ac:dyDescent="0.25">
      <c r="B64" s="8">
        <f t="shared" si="0"/>
        <v>323.14999999999998</v>
      </c>
      <c r="C64" s="9">
        <v>27</v>
      </c>
      <c r="D64" s="9">
        <v>0.9</v>
      </c>
      <c r="E64" s="1">
        <v>11.754865155816942</v>
      </c>
      <c r="F64" s="1">
        <v>0.1440897700519678</v>
      </c>
      <c r="G64" s="13">
        <f>E64*3/100</f>
        <v>0.35264595467450827</v>
      </c>
    </row>
    <row r="65" spans="2:7" x14ac:dyDescent="0.25">
      <c r="B65" s="8">
        <f t="shared" si="0"/>
        <v>323.14999999999998</v>
      </c>
      <c r="C65" s="9">
        <v>27</v>
      </c>
      <c r="D65" s="9">
        <v>1</v>
      </c>
      <c r="E65" s="1">
        <v>13.714847610275305</v>
      </c>
      <c r="F65" s="1">
        <v>0.36148862158687817</v>
      </c>
      <c r="G65" s="13">
        <f>E65*6.5/100</f>
        <v>0.89146509466789481</v>
      </c>
    </row>
    <row r="66" spans="2:7" x14ac:dyDescent="0.25">
      <c r="B66" s="8">
        <f t="shared" si="0"/>
        <v>323.14999999999998</v>
      </c>
      <c r="C66" s="9">
        <v>27</v>
      </c>
      <c r="D66" s="9">
        <v>1.1000000000000001</v>
      </c>
      <c r="E66" s="1">
        <v>16.127606263982102</v>
      </c>
      <c r="F66" s="1">
        <v>0.47697131213431787</v>
      </c>
      <c r="G66" s="13">
        <f>E66*7.3/100</f>
        <v>1.1773152572706933</v>
      </c>
    </row>
    <row r="67" spans="2:7" x14ac:dyDescent="0.25">
      <c r="B67" s="8">
        <f t="shared" si="0"/>
        <v>323.14999999999998</v>
      </c>
      <c r="C67" s="9">
        <v>27</v>
      </c>
      <c r="D67" s="9">
        <v>1.2</v>
      </c>
      <c r="E67" s="1">
        <v>17.708326078655976</v>
      </c>
      <c r="F67" s="1">
        <v>0.99141010971038768</v>
      </c>
      <c r="G67" s="13">
        <f>E67*13.9/100</f>
        <v>2.4614573249331806</v>
      </c>
    </row>
    <row r="68" spans="2:7" ht="15.75" thickBot="1" x14ac:dyDescent="0.3">
      <c r="B68" s="15">
        <f t="shared" si="0"/>
        <v>323.14999999999998</v>
      </c>
      <c r="C68" s="16">
        <v>27</v>
      </c>
      <c r="D68" s="16">
        <v>1.3</v>
      </c>
      <c r="E68" s="18">
        <v>16.196275905511815</v>
      </c>
      <c r="F68" s="18">
        <v>0.80580061562988081</v>
      </c>
      <c r="G68" s="19">
        <f>E68*12.4/100</f>
        <v>2.0083382122834652</v>
      </c>
    </row>
    <row r="69" spans="2:7" ht="15.75" thickBot="1" x14ac:dyDescent="0.3">
      <c r="B69" s="28"/>
      <c r="C69" s="3"/>
      <c r="D69" s="3"/>
      <c r="E69" s="2"/>
      <c r="F69" s="2"/>
      <c r="G69" s="2"/>
    </row>
    <row r="70" spans="2:7" x14ac:dyDescent="0.25">
      <c r="B70" s="20">
        <f t="shared" si="0"/>
        <v>323.14999999999998</v>
      </c>
      <c r="C70" s="21">
        <v>30</v>
      </c>
      <c r="D70" s="21">
        <v>0.8</v>
      </c>
      <c r="E70" s="23">
        <v>13.615815882709198</v>
      </c>
      <c r="F70" s="23">
        <v>0.32482203686204564</v>
      </c>
      <c r="G70" s="24">
        <f>E70*5.9/100</f>
        <v>0.80333313707984277</v>
      </c>
    </row>
    <row r="71" spans="2:7" x14ac:dyDescent="0.25">
      <c r="B71" s="8">
        <f t="shared" si="0"/>
        <v>323.14999999999998</v>
      </c>
      <c r="C71" s="9">
        <v>30</v>
      </c>
      <c r="D71" s="9">
        <v>0.9</v>
      </c>
      <c r="E71" s="1">
        <v>16.405171188630487</v>
      </c>
      <c r="F71" s="1">
        <v>0.40785939506796959</v>
      </c>
      <c r="G71" s="13">
        <f>E71*6.2/100</f>
        <v>1.0171206136950901</v>
      </c>
    </row>
    <row r="72" spans="2:7" x14ac:dyDescent="0.25">
      <c r="B72" s="8">
        <f t="shared" si="0"/>
        <v>323.14999999999998</v>
      </c>
      <c r="C72" s="9">
        <v>30</v>
      </c>
      <c r="D72" s="9">
        <v>1</v>
      </c>
      <c r="E72" s="1">
        <v>18.917093222084876</v>
      </c>
      <c r="F72" s="1">
        <v>0.25228579944285578</v>
      </c>
      <c r="G72" s="13">
        <f>E72*3.3/100</f>
        <v>0.62426407632880088</v>
      </c>
    </row>
    <row r="73" spans="2:7" x14ac:dyDescent="0.25">
      <c r="B73" s="8">
        <f t="shared" si="0"/>
        <v>323.14999999999998</v>
      </c>
      <c r="C73" s="9">
        <v>30</v>
      </c>
      <c r="D73" s="9">
        <v>1.1000000000000001</v>
      </c>
      <c r="E73" s="1">
        <v>21.297210148695019</v>
      </c>
      <c r="F73" s="1">
        <v>0.45536656997161262</v>
      </c>
      <c r="G73" s="13">
        <f>E73*5.3/100</f>
        <v>1.1287521378808361</v>
      </c>
    </row>
    <row r="74" spans="2:7" x14ac:dyDescent="0.25">
      <c r="B74" s="8">
        <f t="shared" si="0"/>
        <v>323.14999999999998</v>
      </c>
      <c r="C74" s="9">
        <v>30</v>
      </c>
      <c r="D74" s="9">
        <v>1.2</v>
      </c>
      <c r="E74" s="1">
        <v>20.728341931424975</v>
      </c>
      <c r="F74" s="1">
        <v>0.72395155700212244</v>
      </c>
      <c r="G74" s="13">
        <f>E74*8.7/100</f>
        <v>1.8033657480339726</v>
      </c>
    </row>
    <row r="75" spans="2:7" ht="15.75" thickBot="1" x14ac:dyDescent="0.3">
      <c r="B75" s="15">
        <f t="shared" si="0"/>
        <v>323.14999999999998</v>
      </c>
      <c r="C75" s="16">
        <v>30</v>
      </c>
      <c r="D75" s="16">
        <v>1.3</v>
      </c>
      <c r="E75" s="18">
        <v>18.478519208381844</v>
      </c>
      <c r="F75" s="18">
        <v>0.9866893928338033</v>
      </c>
      <c r="G75" s="19">
        <f>E75*13.3/100</f>
        <v>2.4576430547147852</v>
      </c>
    </row>
    <row r="76" spans="2:7" ht="15.75" thickBot="1" x14ac:dyDescent="0.3">
      <c r="B76" s="16"/>
      <c r="C76" s="16"/>
      <c r="D76" s="16"/>
      <c r="E76" s="16"/>
      <c r="F76" s="16"/>
      <c r="G76" s="16"/>
    </row>
    <row r="77" spans="2:7" ht="15.75" thickBot="1" x14ac:dyDescent="0.3">
      <c r="B77" s="33" t="s">
        <v>19</v>
      </c>
      <c r="C77" s="34"/>
      <c r="D77" s="34"/>
      <c r="E77" s="34"/>
      <c r="F77" s="34"/>
      <c r="G77" s="35"/>
    </row>
    <row r="78" spans="2:7" x14ac:dyDescent="0.25">
      <c r="B78" s="20">
        <f>373.15</f>
        <v>373.15</v>
      </c>
      <c r="C78" s="21">
        <v>21</v>
      </c>
      <c r="D78" s="21">
        <v>0.8</v>
      </c>
      <c r="E78" s="21"/>
      <c r="F78" s="21"/>
      <c r="G78" s="26"/>
    </row>
    <row r="79" spans="2:7" x14ac:dyDescent="0.25">
      <c r="B79" s="8">
        <f t="shared" ref="B79:B111" si="1">373.15</f>
        <v>373.15</v>
      </c>
      <c r="C79" s="9">
        <v>21</v>
      </c>
      <c r="D79" s="9">
        <v>0.9</v>
      </c>
      <c r="E79" s="9"/>
      <c r="F79" s="9"/>
      <c r="G79" s="11"/>
    </row>
    <row r="80" spans="2:7" x14ac:dyDescent="0.25">
      <c r="B80" s="8">
        <f t="shared" si="1"/>
        <v>373.15</v>
      </c>
      <c r="C80" s="9">
        <v>21</v>
      </c>
      <c r="D80" s="9">
        <v>1</v>
      </c>
      <c r="E80" s="1">
        <v>9.3404923483259523</v>
      </c>
      <c r="F80" s="1">
        <v>0.3810196587020605</v>
      </c>
      <c r="G80" s="13">
        <f>E80*10.1/100</f>
        <v>0.94338972718092107</v>
      </c>
    </row>
    <row r="81" spans="2:7" x14ac:dyDescent="0.25">
      <c r="B81" s="8">
        <f t="shared" si="1"/>
        <v>373.15</v>
      </c>
      <c r="C81" s="9">
        <v>21</v>
      </c>
      <c r="D81" s="9">
        <v>1.1000000000000001</v>
      </c>
      <c r="E81" s="1">
        <v>11.817077492074676</v>
      </c>
      <c r="F81" s="1">
        <v>0.40415846232248798</v>
      </c>
      <c r="G81" s="13">
        <f>E81*8.5/100</f>
        <v>1.0044515868263475</v>
      </c>
    </row>
    <row r="82" spans="2:7" x14ac:dyDescent="0.25">
      <c r="B82" s="8">
        <f t="shared" si="1"/>
        <v>373.15</v>
      </c>
      <c r="C82" s="9">
        <v>21</v>
      </c>
      <c r="D82" s="9">
        <v>1.2</v>
      </c>
      <c r="E82" s="1">
        <v>12.172583347131875</v>
      </c>
      <c r="F82" s="1">
        <v>0.74114348109267303</v>
      </c>
      <c r="G82" s="13">
        <f>E82*15.1/100</f>
        <v>1.8380600854169131</v>
      </c>
    </row>
    <row r="83" spans="2:7" ht="15.75" thickBot="1" x14ac:dyDescent="0.3">
      <c r="B83" s="15">
        <f t="shared" si="1"/>
        <v>373.15</v>
      </c>
      <c r="C83" s="16">
        <v>21</v>
      </c>
      <c r="D83" s="16">
        <v>1.3</v>
      </c>
      <c r="E83" s="18">
        <v>10.065089328251549</v>
      </c>
      <c r="F83" s="18">
        <v>1.9977804680014151</v>
      </c>
      <c r="G83" s="19">
        <f>E83*49.3/100</f>
        <v>4.9620890388280134</v>
      </c>
    </row>
    <row r="84" spans="2:7" ht="15.75" thickBot="1" x14ac:dyDescent="0.3">
      <c r="B84" s="28"/>
      <c r="C84" s="3"/>
      <c r="D84" s="3"/>
      <c r="E84" s="2"/>
      <c r="F84" s="2"/>
      <c r="G84" s="2"/>
    </row>
    <row r="85" spans="2:7" x14ac:dyDescent="0.25">
      <c r="B85" s="20">
        <f t="shared" si="1"/>
        <v>373.15</v>
      </c>
      <c r="C85" s="21">
        <v>23</v>
      </c>
      <c r="D85" s="21">
        <v>0.8</v>
      </c>
      <c r="E85" s="23">
        <v>8.2143501726916881</v>
      </c>
      <c r="F85" s="23">
        <v>0.34040114762349855</v>
      </c>
      <c r="G85" s="24">
        <f>E85*10.3/100</f>
        <v>0.84607806778724393</v>
      </c>
    </row>
    <row r="86" spans="2:7" x14ac:dyDescent="0.25">
      <c r="B86" s="8">
        <f t="shared" si="1"/>
        <v>373.15</v>
      </c>
      <c r="C86" s="9">
        <v>23</v>
      </c>
      <c r="D86" s="9">
        <v>0.9</v>
      </c>
      <c r="E86" s="1">
        <v>10.307433875275809</v>
      </c>
      <c r="F86" s="1">
        <v>0.37256490962318761</v>
      </c>
      <c r="G86" s="13">
        <f>E86*9/100</f>
        <v>0.9276690487748227</v>
      </c>
    </row>
    <row r="87" spans="2:7" x14ac:dyDescent="0.25">
      <c r="B87" s="8">
        <f t="shared" si="1"/>
        <v>373.15</v>
      </c>
      <c r="C87" s="9">
        <v>23</v>
      </c>
      <c r="D87" s="9">
        <v>1</v>
      </c>
      <c r="E87" s="1">
        <v>12.429723477751759</v>
      </c>
      <c r="F87" s="1">
        <v>0.10908300995002546</v>
      </c>
      <c r="G87" s="13">
        <f>E87*2.2/100</f>
        <v>0.27345391651053874</v>
      </c>
    </row>
    <row r="88" spans="2:7" x14ac:dyDescent="0.25">
      <c r="B88" s="8">
        <f t="shared" si="1"/>
        <v>373.15</v>
      </c>
      <c r="C88" s="9">
        <v>23</v>
      </c>
      <c r="D88" s="9">
        <v>1.1000000000000001</v>
      </c>
      <c r="E88" s="1">
        <v>14.961711048158641</v>
      </c>
      <c r="F88" s="1">
        <v>0.63295418966436756</v>
      </c>
      <c r="G88" s="13">
        <f>E88*10.5/100</f>
        <v>1.5709796600566575</v>
      </c>
    </row>
    <row r="89" spans="2:7" x14ac:dyDescent="0.25">
      <c r="B89" s="8">
        <f t="shared" si="1"/>
        <v>373.15</v>
      </c>
      <c r="C89" s="9">
        <v>23</v>
      </c>
      <c r="D89" s="9">
        <v>1.2</v>
      </c>
      <c r="E89" s="1">
        <v>14.468443424130687</v>
      </c>
      <c r="F89" s="1">
        <v>1.110652071938834</v>
      </c>
      <c r="G89" s="13">
        <f>E89*19.1/100</f>
        <v>2.7634726940089616</v>
      </c>
    </row>
    <row r="90" spans="2:7" ht="15.75" thickBot="1" x14ac:dyDescent="0.3">
      <c r="B90" s="15">
        <f t="shared" si="1"/>
        <v>373.15</v>
      </c>
      <c r="C90" s="16">
        <v>23</v>
      </c>
      <c r="D90" s="16">
        <v>1.3</v>
      </c>
      <c r="E90" s="18">
        <v>15.98577239932</v>
      </c>
      <c r="F90" s="18">
        <v>2.8156456196280457</v>
      </c>
      <c r="G90" s="19">
        <f>E90*43.7/100</f>
        <v>6.98578253850284</v>
      </c>
    </row>
    <row r="91" spans="2:7" ht="15.75" thickBot="1" x14ac:dyDescent="0.3">
      <c r="B91" s="28"/>
      <c r="C91" s="3"/>
      <c r="D91" s="3"/>
      <c r="E91" s="2"/>
      <c r="F91" s="2"/>
      <c r="G91" s="2"/>
    </row>
    <row r="92" spans="2:7" x14ac:dyDescent="0.25">
      <c r="B92" s="20">
        <f t="shared" si="1"/>
        <v>373.15</v>
      </c>
      <c r="C92" s="21">
        <v>25</v>
      </c>
      <c r="D92" s="21">
        <v>0.8</v>
      </c>
      <c r="E92" s="23">
        <v>11.13734162237116</v>
      </c>
      <c r="F92" s="23">
        <v>0.23111222196797385</v>
      </c>
      <c r="G92" s="24">
        <f>E92*5.2/100</f>
        <v>0.57914176436330034</v>
      </c>
    </row>
    <row r="93" spans="2:7" x14ac:dyDescent="0.25">
      <c r="B93" s="8">
        <f t="shared" si="1"/>
        <v>373.15</v>
      </c>
      <c r="C93" s="9">
        <v>25</v>
      </c>
      <c r="D93" s="9">
        <v>0.9</v>
      </c>
      <c r="E93" s="1">
        <v>14.000697469387758</v>
      </c>
      <c r="F93" s="1">
        <v>0.14308798170122422</v>
      </c>
      <c r="G93" s="13">
        <f>E93*2.5/100</f>
        <v>0.35001743673469393</v>
      </c>
    </row>
    <row r="94" spans="2:7" x14ac:dyDescent="0.25">
      <c r="B94" s="8">
        <f t="shared" si="1"/>
        <v>373.15</v>
      </c>
      <c r="C94" s="9">
        <v>25</v>
      </c>
      <c r="D94" s="9">
        <v>1</v>
      </c>
      <c r="E94" s="1">
        <v>16.403731921568625</v>
      </c>
      <c r="F94" s="1">
        <v>0.26111746360144411</v>
      </c>
      <c r="G94" s="13">
        <f>E94*4/100</f>
        <v>0.65614927686274493</v>
      </c>
    </row>
    <row r="95" spans="2:7" x14ac:dyDescent="0.25">
      <c r="B95" s="8">
        <f t="shared" si="1"/>
        <v>373.15</v>
      </c>
      <c r="C95" s="9">
        <v>25</v>
      </c>
      <c r="D95" s="9">
        <v>1.1000000000000001</v>
      </c>
      <c r="E95" s="1">
        <v>19.656030849549129</v>
      </c>
      <c r="F95" s="1">
        <v>8.2451685683002873E-2</v>
      </c>
      <c r="G95" s="13">
        <f>E95*1/100</f>
        <v>0.1965603084954913</v>
      </c>
    </row>
    <row r="96" spans="2:7" x14ac:dyDescent="0.25">
      <c r="B96" s="8">
        <f t="shared" si="1"/>
        <v>373.15</v>
      </c>
      <c r="C96" s="9">
        <v>25</v>
      </c>
      <c r="D96" s="9">
        <v>1.2</v>
      </c>
      <c r="E96" s="1">
        <v>19.369183413078151</v>
      </c>
      <c r="F96" s="1">
        <v>1.1407804364343332</v>
      </c>
      <c r="G96" s="13">
        <f>E96*14.6/100</f>
        <v>2.8279007783094103</v>
      </c>
    </row>
    <row r="97" spans="2:7" ht="15.75" thickBot="1" x14ac:dyDescent="0.3">
      <c r="B97" s="15">
        <f t="shared" si="1"/>
        <v>373.15</v>
      </c>
      <c r="C97" s="16">
        <v>25</v>
      </c>
      <c r="D97" s="16">
        <v>1.3</v>
      </c>
      <c r="E97" s="18">
        <v>17.543358989729448</v>
      </c>
      <c r="F97" s="18">
        <v>0.46387987751640825</v>
      </c>
      <c r="G97" s="19">
        <f>E97*6.6/100</f>
        <v>1.1578616933221435</v>
      </c>
    </row>
    <row r="98" spans="2:7" ht="15.75" thickBot="1" x14ac:dyDescent="0.3">
      <c r="B98" s="28"/>
      <c r="C98" s="3"/>
      <c r="D98" s="3"/>
      <c r="E98" s="2"/>
      <c r="F98" s="2"/>
      <c r="G98" s="2"/>
    </row>
    <row r="99" spans="2:7" x14ac:dyDescent="0.25">
      <c r="B99" s="20">
        <f t="shared" si="1"/>
        <v>373.15</v>
      </c>
      <c r="C99" s="21">
        <v>27</v>
      </c>
      <c r="D99" s="21">
        <v>0.8</v>
      </c>
      <c r="E99" s="23">
        <v>14.089065677065213</v>
      </c>
      <c r="F99" s="23">
        <v>0.35285412154178158</v>
      </c>
      <c r="G99" s="24">
        <f>E99*6.2/100</f>
        <v>0.87352207197804321</v>
      </c>
    </row>
    <row r="100" spans="2:7" x14ac:dyDescent="0.25">
      <c r="B100" s="8">
        <f t="shared" si="1"/>
        <v>373.15</v>
      </c>
      <c r="C100" s="9">
        <v>27</v>
      </c>
      <c r="D100" s="9">
        <v>0.9</v>
      </c>
      <c r="E100" s="1">
        <v>17.520534972677591</v>
      </c>
      <c r="F100" s="1">
        <v>0.34581990144628216</v>
      </c>
      <c r="G100" s="13">
        <f>E100*4.9/100</f>
        <v>0.85850621366120206</v>
      </c>
    </row>
    <row r="101" spans="2:7" x14ac:dyDescent="0.25">
      <c r="B101" s="8">
        <f t="shared" si="1"/>
        <v>373.15</v>
      </c>
      <c r="C101" s="9">
        <v>27</v>
      </c>
      <c r="D101" s="9">
        <v>1</v>
      </c>
      <c r="E101" s="1">
        <v>20.424494563932878</v>
      </c>
      <c r="F101" s="1">
        <v>9.7896621221357869E-3</v>
      </c>
      <c r="G101" s="13">
        <f>E101*0.1/100</f>
        <v>2.0424494563932881E-2</v>
      </c>
    </row>
    <row r="102" spans="2:7" x14ac:dyDescent="0.25">
      <c r="B102" s="8">
        <f t="shared" si="1"/>
        <v>373.15</v>
      </c>
      <c r="C102" s="9">
        <v>27</v>
      </c>
      <c r="D102" s="9">
        <v>1.1000000000000001</v>
      </c>
      <c r="E102" s="1">
        <v>22.667419697150354</v>
      </c>
      <c r="F102" s="1">
        <v>0.70112077250668559</v>
      </c>
      <c r="G102" s="13">
        <f>E102*7.7/100</f>
        <v>1.7453913166805775</v>
      </c>
    </row>
    <row r="103" spans="2:7" x14ac:dyDescent="0.25">
      <c r="B103" s="8">
        <f t="shared" si="1"/>
        <v>373.15</v>
      </c>
      <c r="C103" s="9">
        <v>27</v>
      </c>
      <c r="D103" s="9">
        <v>1.2</v>
      </c>
      <c r="E103" s="1">
        <v>21.717878787878785</v>
      </c>
      <c r="F103" s="1">
        <v>1.0288415609584172</v>
      </c>
      <c r="G103" s="13">
        <f>E103*11.8/100</f>
        <v>2.562709696969697</v>
      </c>
    </row>
    <row r="104" spans="2:7" ht="15.75" thickBot="1" x14ac:dyDescent="0.3">
      <c r="B104" s="15">
        <f t="shared" si="1"/>
        <v>373.15</v>
      </c>
      <c r="C104" s="16">
        <v>27</v>
      </c>
      <c r="D104" s="16">
        <v>1.3</v>
      </c>
      <c r="E104" s="18">
        <v>22.167929801163915</v>
      </c>
      <c r="F104" s="18">
        <v>0.30207310605084731</v>
      </c>
      <c r="G104" s="19">
        <f>E104*1.363/100</f>
        <v>0.30214888318986416</v>
      </c>
    </row>
    <row r="105" spans="2:7" ht="15.75" thickBot="1" x14ac:dyDescent="0.3">
      <c r="B105" s="28"/>
      <c r="C105" s="3"/>
      <c r="D105" s="3"/>
      <c r="E105" s="2"/>
      <c r="F105" s="2"/>
      <c r="G105" s="2"/>
    </row>
    <row r="106" spans="2:7" x14ac:dyDescent="0.25">
      <c r="B106" s="20">
        <f t="shared" si="1"/>
        <v>373.15</v>
      </c>
      <c r="C106" s="21">
        <v>30</v>
      </c>
      <c r="D106" s="21">
        <v>0.8</v>
      </c>
      <c r="E106" s="23">
        <v>18.751204103042312</v>
      </c>
      <c r="F106" s="23">
        <v>0.31195156140873342</v>
      </c>
      <c r="G106" s="24">
        <f>E106*4.1/100</f>
        <v>0.76879936822473471</v>
      </c>
    </row>
    <row r="107" spans="2:7" x14ac:dyDescent="0.25">
      <c r="B107" s="8">
        <f t="shared" si="1"/>
        <v>373.15</v>
      </c>
      <c r="C107" s="9">
        <v>30</v>
      </c>
      <c r="D107" s="9">
        <v>0.9</v>
      </c>
      <c r="E107" s="1">
        <v>24.002831173930119</v>
      </c>
      <c r="F107" s="1">
        <v>9.6877819640548174E-2</v>
      </c>
      <c r="G107" s="13">
        <f>E107*1/100</f>
        <v>0.2400283117393012</v>
      </c>
    </row>
    <row r="108" spans="2:7" x14ac:dyDescent="0.25">
      <c r="B108" s="8">
        <f t="shared" si="1"/>
        <v>373.15</v>
      </c>
      <c r="C108" s="9">
        <v>30</v>
      </c>
      <c r="D108" s="9">
        <v>1</v>
      </c>
      <c r="E108" s="1">
        <v>26.892924943499462</v>
      </c>
      <c r="F108" s="1">
        <v>0.40694091416239309</v>
      </c>
      <c r="G108" s="13">
        <f>E108*3.8/100</f>
        <v>1.0219311478529796</v>
      </c>
    </row>
    <row r="109" spans="2:7" x14ac:dyDescent="0.25">
      <c r="B109" s="8">
        <f t="shared" si="1"/>
        <v>373.15</v>
      </c>
      <c r="C109" s="9">
        <v>30</v>
      </c>
      <c r="D109" s="9">
        <v>1.1000000000000001</v>
      </c>
      <c r="E109" s="1">
        <v>30.271318443804041</v>
      </c>
      <c r="F109" s="1">
        <v>0.25145432822655056</v>
      </c>
      <c r="G109" s="13">
        <f>E109*2.1/100</f>
        <v>0.63569768731988485</v>
      </c>
    </row>
    <row r="110" spans="2:7" x14ac:dyDescent="0.25">
      <c r="B110" s="8">
        <f t="shared" si="1"/>
        <v>373.15</v>
      </c>
      <c r="C110" s="9">
        <v>30</v>
      </c>
      <c r="D110" s="9">
        <v>1.2</v>
      </c>
      <c r="E110" s="1">
        <v>27.881661658386847</v>
      </c>
      <c r="F110" s="1">
        <v>0.97259688709555459</v>
      </c>
      <c r="G110" s="13">
        <f>E110*8.7/100</f>
        <v>2.4257045642796555</v>
      </c>
    </row>
    <row r="111" spans="2:7" ht="15.75" thickBot="1" x14ac:dyDescent="0.3">
      <c r="B111" s="15">
        <f t="shared" si="1"/>
        <v>373.15</v>
      </c>
      <c r="C111" s="16">
        <v>30</v>
      </c>
      <c r="D111" s="16">
        <v>1.3</v>
      </c>
      <c r="E111" s="18">
        <v>26.56682901491078</v>
      </c>
      <c r="F111" s="18">
        <v>0.63941665412892978</v>
      </c>
      <c r="G111" s="19">
        <f>E111*6/100</f>
        <v>1.5940097408946468</v>
      </c>
    </row>
  </sheetData>
  <mergeCells count="4">
    <mergeCell ref="B41:G41"/>
    <mergeCell ref="B77:G77"/>
    <mergeCell ref="B2:H2"/>
    <mergeCell ref="C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workbookViewId="0">
      <selection activeCell="M9" sqref="M9"/>
    </sheetView>
  </sheetViews>
  <sheetFormatPr defaultColWidth="8.85546875" defaultRowHeight="15" x14ac:dyDescent="0.25"/>
  <cols>
    <col min="3" max="3" width="14.28515625" customWidth="1"/>
    <col min="4" max="4" width="24.5703125" customWidth="1"/>
    <col min="7" max="7" width="17.5703125" customWidth="1"/>
    <col min="8" max="8" width="28.28515625" customWidth="1"/>
  </cols>
  <sheetData>
    <row r="2" spans="2:9" ht="15.75" x14ac:dyDescent="0.25">
      <c r="C2" s="32" t="s">
        <v>25</v>
      </c>
      <c r="D2" s="32"/>
      <c r="E2" s="32"/>
      <c r="F2" s="32"/>
      <c r="G2" s="32"/>
      <c r="H2" s="32"/>
      <c r="I2" s="32"/>
    </row>
    <row r="3" spans="2:9" x14ac:dyDescent="0.25">
      <c r="C3" t="s">
        <v>21</v>
      </c>
      <c r="G3" t="s">
        <v>24</v>
      </c>
    </row>
    <row r="4" spans="2:9" x14ac:dyDescent="0.25">
      <c r="B4" s="4" t="s">
        <v>20</v>
      </c>
      <c r="C4" s="4" t="s">
        <v>22</v>
      </c>
      <c r="D4" s="4" t="s">
        <v>23</v>
      </c>
      <c r="E4" s="3"/>
      <c r="F4" s="4" t="s">
        <v>20</v>
      </c>
      <c r="G4" s="4" t="s">
        <v>22</v>
      </c>
      <c r="H4" s="4" t="s">
        <v>23</v>
      </c>
    </row>
    <row r="5" spans="2:9" x14ac:dyDescent="0.25">
      <c r="B5" s="3">
        <v>0.9</v>
      </c>
      <c r="C5" s="3">
        <v>60.723465703971122</v>
      </c>
      <c r="D5" s="3">
        <v>2.87</v>
      </c>
      <c r="E5" s="3"/>
      <c r="F5" s="3">
        <v>0.9</v>
      </c>
      <c r="G5" s="3">
        <v>70.98833190923763</v>
      </c>
      <c r="H5" s="3">
        <v>1.08</v>
      </c>
    </row>
    <row r="6" spans="2:9" x14ac:dyDescent="0.25">
      <c r="B6" s="3">
        <v>1</v>
      </c>
      <c r="C6" s="3">
        <v>63.995823389021481</v>
      </c>
      <c r="D6" s="3">
        <v>0.70599999999999996</v>
      </c>
      <c r="E6" s="3"/>
      <c r="F6" s="3">
        <v>1</v>
      </c>
      <c r="G6" s="3">
        <v>74.702714932126682</v>
      </c>
      <c r="H6" s="3">
        <v>1.1910000000000001</v>
      </c>
    </row>
    <row r="7" spans="2:9" x14ac:dyDescent="0.25">
      <c r="B7" s="3">
        <v>1.1000000000000001</v>
      </c>
      <c r="C7" s="3">
        <v>66.101982835158339</v>
      </c>
      <c r="D7" s="3">
        <v>0.5</v>
      </c>
      <c r="E7" s="3"/>
      <c r="F7" s="3">
        <v>1.1000000000000001</v>
      </c>
      <c r="G7" s="3">
        <v>76.241915730337084</v>
      </c>
      <c r="H7" s="3">
        <v>0.56000000000000005</v>
      </c>
    </row>
    <row r="8" spans="2:9" x14ac:dyDescent="0.25">
      <c r="B8" s="3"/>
      <c r="C8" s="3"/>
      <c r="D8" s="3"/>
      <c r="E8" s="3"/>
      <c r="F8" s="3">
        <v>1.2</v>
      </c>
      <c r="G8" s="3">
        <v>72.108793969849245</v>
      </c>
      <c r="H8" s="3">
        <v>0.71199999999999997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NH3-H2-air</vt:lpstr>
      <vt:lpstr>NH3-O2-N2</vt:lpstr>
      <vt:lpstr>NH3-O2-He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2020-08-18T14:26:20Z</dcterms:modified>
</cp:coreProperties>
</file>